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m="http://schemas.microsoft.com/office/excel/2006/main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PLANEJADOR" sheetId="1" r:id="rId1"/>
    <sheet name="Planilha1" sheetId="2" r:id="rId2"/>
    <sheet name="Planilha2" sheetId="3" r:id="rId3"/>
    <sheet name="Plan2" sheetId="4" state="hidden" r:id="rId4"/>
    <sheet name="Plan3" sheetId="5" state="hidden" r:id="rId5"/>
  </sheets>
  <definedNames/>
  <calcPr fullCalcOnLoad="1"/>
</workbook>
</file>

<file path=xl/sharedStrings.xml><?xml version="1.0" encoding="utf-8"?>
<sst xmlns="http://schemas.openxmlformats.org/spreadsheetml/2006/main" count="377" uniqueCount="223">
  <si>
    <t>Alimentação</t>
  </si>
  <si>
    <t>Johanesburgo</t>
  </si>
  <si>
    <t>Jantar</t>
  </si>
  <si>
    <t>Pata Pata Restaurante</t>
  </si>
  <si>
    <t>Virada</t>
  </si>
  <si>
    <t>The Baron Bedfordview</t>
  </si>
  <si>
    <t>Almoço</t>
  </si>
  <si>
    <t>Nelson Mandela Square - Cilantros Restaurante</t>
  </si>
  <si>
    <t xml:space="preserve">Montecasino </t>
  </si>
  <si>
    <t>Kruger Park</t>
  </si>
  <si>
    <t>Safari Guiado</t>
  </si>
  <si>
    <t>Por conta própria</t>
  </si>
  <si>
    <t>Durban</t>
  </si>
  <si>
    <t>Swing</t>
  </si>
  <si>
    <t>Praia</t>
  </si>
  <si>
    <t>Estrada</t>
  </si>
  <si>
    <t>Durban para Port Elizabeth</t>
  </si>
  <si>
    <t>COMBUSTIVEL</t>
  </si>
  <si>
    <t>Projeção de gastos com combustível</t>
  </si>
  <si>
    <t>Preço Zar</t>
  </si>
  <si>
    <t>Data</t>
  </si>
  <si>
    <t>Origem</t>
  </si>
  <si>
    <t>Destino</t>
  </si>
  <si>
    <t>km</t>
  </si>
  <si>
    <t>Zar</t>
  </si>
  <si>
    <t>Real</t>
  </si>
  <si>
    <t>Preço Real</t>
  </si>
  <si>
    <t>Aeroporto Joanesburgo</t>
  </si>
  <si>
    <t>Hostel Curiositi</t>
  </si>
  <si>
    <t xml:space="preserve">Hosyel </t>
  </si>
  <si>
    <t>Soweto</t>
  </si>
  <si>
    <t>8 km por litro</t>
  </si>
  <si>
    <t>Lion Park</t>
  </si>
  <si>
    <t>Carlton Centre</t>
  </si>
  <si>
    <t>Hostel Curiosity</t>
  </si>
  <si>
    <t>Haziview</t>
  </si>
  <si>
    <t>Hazyview</t>
  </si>
  <si>
    <t>Paul Kruger Gate</t>
  </si>
  <si>
    <t>Rest Camp Skukuza</t>
  </si>
  <si>
    <t>Drive-Self Kruger Park</t>
  </si>
  <si>
    <t>COMBUSTÍVEL</t>
  </si>
  <si>
    <t>combustivel port elizabeth ate cape town</t>
  </si>
  <si>
    <t>bazbuz</t>
  </si>
  <si>
    <t>carro port elizabeth ate cape town</t>
  </si>
  <si>
    <t>Aeroporto Port Elizabeth</t>
  </si>
  <si>
    <t>Ubunto Backpacker Hostel - Jeffreys bay</t>
  </si>
  <si>
    <t>420 reais</t>
  </si>
  <si>
    <t>Bloukrans Bridge</t>
  </si>
  <si>
    <t>carro somente cape town</t>
  </si>
  <si>
    <t>Santos Express Hotel - Mossel bay</t>
  </si>
  <si>
    <t>Diferença do preço do aluguel do carro</t>
  </si>
  <si>
    <t>265 reais</t>
  </si>
  <si>
    <t>Dragon Dune Mossel Bay</t>
  </si>
  <si>
    <t>Boulders Beach</t>
  </si>
  <si>
    <t>noite adicional no hostel</t>
  </si>
  <si>
    <t xml:space="preserve">Cabo da boa esperança - </t>
  </si>
  <si>
    <t xml:space="preserve">Campman's Peak - </t>
  </si>
  <si>
    <t>Camps bay</t>
  </si>
  <si>
    <t>valor onibus durban até port elizabeth</t>
  </si>
  <si>
    <t>MODELO ANTIGO</t>
  </si>
  <si>
    <t>The Backpack Hostel Cape Town</t>
  </si>
  <si>
    <t>ROTA</t>
  </si>
  <si>
    <t>PREÇO</t>
  </si>
  <si>
    <t>Kirstenboch National Botanical Garden</t>
  </si>
  <si>
    <t>ONIBUS DURBAN ATE PORT ELIZABETH</t>
  </si>
  <si>
    <t>City Sightseeing Cape Town</t>
  </si>
  <si>
    <t>ALUGUEL DO CARRO (DIFERENÇA)</t>
  </si>
  <si>
    <t>Waterfront Cape Town</t>
  </si>
  <si>
    <t>PEDÁGIO</t>
  </si>
  <si>
    <t>Table Montain</t>
  </si>
  <si>
    <t>TOTAL</t>
  </si>
  <si>
    <t>Lion Head</t>
  </si>
  <si>
    <t>Waterfront - Balsa Ilha de Robben</t>
  </si>
  <si>
    <t>MODELO NOVO COMPLETO BAZBUS</t>
  </si>
  <si>
    <t>Aeroporto Cidade do Cabo</t>
  </si>
  <si>
    <t>TICKET BAZBUZ DURBAN ATE CAPE TOWN</t>
  </si>
  <si>
    <t>NOITE ADICIONAL NO HOSTEL WILD SPIRIT</t>
  </si>
  <si>
    <t>Pedágio</t>
  </si>
  <si>
    <t>ALUGUEL CARRO</t>
  </si>
  <si>
    <t>PASSAGEM DE AVIAO</t>
  </si>
  <si>
    <t>Planejador de Custos de Viagem</t>
  </si>
  <si>
    <t>PLANEJAMENTO DE CUSTOS DE VIAGEM</t>
  </si>
  <si>
    <t>Total Moeda Local</t>
  </si>
  <si>
    <t>Total em R$</t>
  </si>
  <si>
    <t>Indicadores</t>
  </si>
  <si>
    <t>No Cartão de Crédito/VTM</t>
  </si>
  <si>
    <t>Cotação moeda Local</t>
  </si>
  <si>
    <t>Em Dinheiro</t>
  </si>
  <si>
    <t>Imposto Local</t>
  </si>
  <si>
    <t>IOF Cartão Crédito</t>
  </si>
  <si>
    <t>Transporte</t>
  </si>
  <si>
    <t>Moeda Local</t>
  </si>
  <si>
    <t>IOF Espécie</t>
  </si>
  <si>
    <t>Qtd</t>
  </si>
  <si>
    <t>Valor (moeda local)</t>
  </si>
  <si>
    <t>Valor Bruto Local</t>
  </si>
  <si>
    <t>Valor Bruto em R$</t>
  </si>
  <si>
    <t>No Cartão?</t>
  </si>
  <si>
    <t>Total em Real</t>
  </si>
  <si>
    <t>voo ida e volta</t>
  </si>
  <si>
    <t>ok</t>
  </si>
  <si>
    <t>Totais (TT)</t>
  </si>
  <si>
    <t>Valor R$</t>
  </si>
  <si>
    <t>Valor Local</t>
  </si>
  <si>
    <t>Aluguel Carro Cape Town</t>
  </si>
  <si>
    <t>Aluguel Carro Joanesburgo</t>
  </si>
  <si>
    <t>Onibus Londrina - São Paulo</t>
  </si>
  <si>
    <t>Acomodação</t>
  </si>
  <si>
    <t>Voo Durban para Port Elizabeth</t>
  </si>
  <si>
    <t>Alimentacão</t>
  </si>
  <si>
    <t>Voo JNB - DUR 04/01/2018</t>
  </si>
  <si>
    <t>Entretenimento</t>
  </si>
  <si>
    <t>Voo Londrina - São Paulo</t>
  </si>
  <si>
    <t>Outros</t>
  </si>
  <si>
    <t>Excesso de Bagagem TAM - SÃO PAULO - LONDRINA</t>
  </si>
  <si>
    <t>Uber Rodoviária - Aeroporto - SAO PAULO</t>
  </si>
  <si>
    <t>Uber Aeroporto - Hotel - Durban</t>
  </si>
  <si>
    <t>Uber - Durban</t>
  </si>
  <si>
    <t>Uber - Aeroporto - Hotel - Port Elizabeth</t>
  </si>
  <si>
    <t>Uber - Hotel - Aeroporto - Europcar - Port Elizabeth</t>
  </si>
  <si>
    <t>Combustível - 02/01/2018 - Ida para Kruger Park</t>
  </si>
  <si>
    <t>cotação 3,24</t>
  </si>
  <si>
    <t>Combustível - 04/01/2018 - Volta Kruger Park</t>
  </si>
  <si>
    <t>Combustível - 09/01/2018 - Storms River - Mossel Bay</t>
  </si>
  <si>
    <t>Combustível - 10/01/2018 - Ida para Cape Town</t>
  </si>
  <si>
    <t>Combustível - 12/01/2018 - Cape Town</t>
  </si>
  <si>
    <t>Uber - 15/01/2018 - Aeroporto Guarulhos para Congonhas</t>
  </si>
  <si>
    <t>Estacionamento - 01/01/2018 - Nelson Mandela Square</t>
  </si>
  <si>
    <t>cotação 2,70</t>
  </si>
  <si>
    <t>Estacionamento - 11/01/2018 - Camps Bay - Praia</t>
  </si>
  <si>
    <t>cotação 3,50</t>
  </si>
  <si>
    <t>Estacionamento - 14/01/2018 - Cape Town - Robben Island</t>
  </si>
  <si>
    <t>Estacionamento - 14/01/2018 - Camps Bay - Praia</t>
  </si>
  <si>
    <t>Agua - 01/01/2018 - Johanesburgo</t>
  </si>
  <si>
    <t>Pedágio - 11/01/2018 - Garden Road - Ida</t>
  </si>
  <si>
    <t>Pedágio - 11/01/2018 - Garden Road - Volta</t>
  </si>
  <si>
    <t>Total Geral</t>
  </si>
  <si>
    <t>Curiocity Backpackers - Johannesburg - 31/12/2017</t>
  </si>
  <si>
    <t>Sanparks - Skukuza Rest Camp 02/01/2018</t>
  </si>
  <si>
    <t>Grange Gardens Hotel - Durban - 04/01/2018</t>
  </si>
  <si>
    <t>Sun1 Hotel - Port Elizabeth - 06/01/2018</t>
  </si>
  <si>
    <t>African Ubunto Backpackers - Jeffreys Bay - 07/01/2018</t>
  </si>
  <si>
    <t>Storms River Village - Tube'n Axe Backpackers - 08/01/2018</t>
  </si>
  <si>
    <t>Santos Express - Mossel Bay - 09/01/2018</t>
  </si>
  <si>
    <t>The Backpack Hostel - Cape Town - 10/01/2018</t>
  </si>
  <si>
    <t>Lanche Rodoviária Londrina</t>
  </si>
  <si>
    <t>Almoço - 30/12/2017 - Bus - Londrina - São Paulo - Graal</t>
  </si>
  <si>
    <t>Lanche - 30/12/2017 - Aeroporto São Paulo - Pão de Queijo</t>
  </si>
  <si>
    <t>Janta - 31/12/2017 - Pata Para Restaurant - Johanesburg</t>
  </si>
  <si>
    <t>Almoço 01/01/2018 - Rocomamas - Nelson Mandela Square</t>
  </si>
  <si>
    <t>Mercado - 01/01/2018 - Mercado - Johanesburg</t>
  </si>
  <si>
    <t>Janta - 01/01/2018 - Love Revo - Johanesburg</t>
  </si>
  <si>
    <t>Breakfast - 02/01/2018 - Posto - Ida para Kruger Park</t>
  </si>
  <si>
    <t>Frutas - 02/01/2018 - Estrada - Ida para Kruger Park</t>
  </si>
  <si>
    <t>Mercado - 02/01/2018 - Estrada - Ida para Kruger Park</t>
  </si>
  <si>
    <t>Breakfast - 03/01/2018 - Kruger Park</t>
  </si>
  <si>
    <t>Salame - 03/01/2018 - Kruger Park</t>
  </si>
  <si>
    <t>Almoço - 03/01/2018 - Kruger Park - Cattle Baron</t>
  </si>
  <si>
    <t xml:space="preserve">Mercado - 03/01/2018 - Kruger Park </t>
  </si>
  <si>
    <t>Churrasco - 03/01/2018 - Kruger Park</t>
  </si>
  <si>
    <t>Breakfast - 04/01/2018 - Kruger Park</t>
  </si>
  <si>
    <t>Lanche - 04/01/2018 - Volta Kruger Park</t>
  </si>
  <si>
    <t>Janta - 04/01/2018 - Pizza Delivery - Hotel Durban</t>
  </si>
  <si>
    <t>Agua 05/01/2018 - Hotel Durban</t>
  </si>
  <si>
    <t>Almoço - 05/01/2018 - Hotel Durban</t>
  </si>
  <si>
    <t>Janta - 05/01/2018 - Pizza Delivery - Hotel Durban</t>
  </si>
  <si>
    <t>Pizza Hut 06/01/2018 - Port Elizabeth</t>
  </si>
  <si>
    <t>Mini Market 06/01/2018 - Port Elizabeth</t>
  </si>
  <si>
    <t>Almoço 06/01/2018 - Port Elizabeth - Rocomamas</t>
  </si>
  <si>
    <t>Bar 06/01/2018 - Port Elizabeth - Chopp e Porção</t>
  </si>
  <si>
    <t>Mercado 07/01/2018 - Jeffreys Bay - Checkers</t>
  </si>
  <si>
    <t>Bar 07/01/2018 - Jeffreys Bay - Jolly Dolphin</t>
  </si>
  <si>
    <t>Breakfast - 07/01/2018 - Port Elizabeth - Something Good</t>
  </si>
  <si>
    <t>Almoço - 08/01/2018 - Storms River - Marilyns</t>
  </si>
  <si>
    <t>Janta - 08/01/2018 - Storms River - Hostel</t>
  </si>
  <si>
    <t>Janta - 09/01/2018 - Mossel Bay - Santos Express Hostel</t>
  </si>
  <si>
    <t>Breakfast - 09/01/2018 - Estrada - Storms River - Mossel Bay</t>
  </si>
  <si>
    <t>Almoço - 09/01/2018 - Mossel Bay - Carolla Ann's</t>
  </si>
  <si>
    <t>Janta - 10/01/2018 - Cape Town - Waterfront - Vovo Telo</t>
  </si>
  <si>
    <t>Almoço - 10/01/2018 - Agulas - L'Agulhas Seafood</t>
  </si>
  <si>
    <t>Almoço - 11/01/2018 - Camps Bay - The Butcher</t>
  </si>
  <si>
    <t xml:space="preserve">Cerveja - 11/01/2018 - Camps Bay - Praia </t>
  </si>
  <si>
    <t>Mercado 11/01/2018 - Cape Town - Checkers</t>
  </si>
  <si>
    <t>Almoço - 12/01/2018 - Table Mountain</t>
  </si>
  <si>
    <t>Mercado - 12/01/2018 - Cape Town - Checkers</t>
  </si>
  <si>
    <t>Chopp - 12/01/2018 - Camps Bay - Por do sol</t>
  </si>
  <si>
    <t>Mercado - 13/01/2018 - Cape Town - Checkers</t>
  </si>
  <si>
    <t xml:space="preserve">Vinho - 13/01/2018 - Vinicola Groot Constantia </t>
  </si>
  <si>
    <t>ALmoço - 14/01/2018 - Camps Bay - Ocean Basket</t>
  </si>
  <si>
    <t>Balada - 31/12/2017 - Johanesburg - Che Argentine Grill</t>
  </si>
  <si>
    <t>Safari Taxa de preservação</t>
  </si>
  <si>
    <t>Safari Passeio</t>
  </si>
  <si>
    <t>Big Rush - Swing Durban</t>
  </si>
  <si>
    <t>Bungee Jump</t>
  </si>
  <si>
    <t>Sand Board Dragon Dune</t>
  </si>
  <si>
    <t>cotação 3,50 ok</t>
  </si>
  <si>
    <t>Cape of good Hope</t>
  </si>
  <si>
    <t>PAGO</t>
  </si>
  <si>
    <t>Kirstenbosch / Jardim Botanico</t>
  </si>
  <si>
    <t>REAIS EM DOLAR</t>
  </si>
  <si>
    <t>Table Montain Bondinho - Gatway</t>
  </si>
  <si>
    <t>ORÇADO JANEIRO</t>
  </si>
  <si>
    <t>Robben Island</t>
  </si>
  <si>
    <t>Tsitsikama - Storms River</t>
  </si>
  <si>
    <t>Entrada - Vinicola - Groot Constantia - Esperimentação</t>
  </si>
  <si>
    <t>FALTA</t>
  </si>
  <si>
    <t>Compra Shorts Billabong</t>
  </si>
  <si>
    <t>Compra Chapéu Rip Curl</t>
  </si>
  <si>
    <t>Poli Embalagens</t>
  </si>
  <si>
    <t>Chip Internet Cheila - Virgin</t>
  </si>
  <si>
    <t>Chip Internet Fernando - Durban</t>
  </si>
  <si>
    <t>Chip Internet Fernando - Port Elizabeth</t>
  </si>
  <si>
    <t>Lavanderia - Cornerstone - Jeffreys Bay</t>
  </si>
  <si>
    <t>IOF Cartão Amex Fechamento Novembro</t>
  </si>
  <si>
    <t>IOF Cartão Smiles Fechamento Janeiro</t>
  </si>
  <si>
    <t>IOF Cartão Platinum Fechamento Janeiro</t>
  </si>
  <si>
    <t>IOF Cartão Amex Fechamento Dezembro</t>
  </si>
  <si>
    <t>IOF Cartão Platinum</t>
  </si>
  <si>
    <t>IOF Saque Cartão Platinum</t>
  </si>
  <si>
    <t>IOF Cartão Amex</t>
  </si>
  <si>
    <t>Adaptador para tomada - Kruger Park</t>
  </si>
  <si>
    <t>Variação Cambial Amex - Fechamento Dezembro</t>
  </si>
  <si>
    <t>saque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</si>
</sst>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-&quot;R$&quot;\ * #,##0.00_-;\-&quot;R$&quot;\ * #,##0.00_-;_-&quot;R$&quot;\ * &quot;-&quot;??_-;_-@"/>
    <numFmt numFmtId="165" formatCode="_-[$ZAR]\ * #,##0.00_-;\-[$ZAR]\ * #,##0.00_-;_-[$ZAR]\ * &quot;-&quot;??_-;_-@"/>
    <numFmt numFmtId="166" formatCode="_(* #,##0.00_);_(* \(#,##0.00\);_(* &quot;-&quot;??_);_(@_)"/>
    <numFmt numFmtId="167" formatCode="_(&quot;R$&quot;* #,##0.00_);_(&quot;R$&quot;* \(#,##0.00\);_(&quot;R$&quot;* &quot;-&quot;??_);_(@_)"/>
    <numFmt numFmtId="168" formatCode="&quot;$&quot;#,##0.00"/>
  </numFmts>
  <fonts count="19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40"/>
      <color rgb="FFFFFFFF"/>
      <name val="Arial Narrow"/>
      <family val="2"/>
    </font>
    <font>
      <sz val="12"/>
      <color rgb="FF000000"/>
      <name val="Calibri"/>
      <family val="2"/>
    </font>
    <font>
      <sz val="36"/>
      <color rgb="FFFFFFFF"/>
      <name val="Calibri"/>
      <family val="2"/>
    </font>
    <font>
      <sz val="22"/>
      <color rgb="FFFFFFFF"/>
      <name val="Calibri"/>
      <family val="2"/>
    </font>
    <font>
      <sz val="16"/>
      <color rgb="FFFFFFFF"/>
      <name val="Calibri"/>
      <family val="2"/>
    </font>
    <font>
      <sz val="1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6"/>
      <color rgb="FFFFFFFF"/>
      <name val="Calibri"/>
      <family val="2"/>
    </font>
    <font>
      <b/>
      <sz val="36"/>
      <color rgb="FFFFFFFF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6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 applyFont="1" applyAlignment="1">
      <alignment/>
    </xf>
    <xf numFmtId="164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165" fontId="2" fillId="2" borderId="1" xfId="0" applyNumberFormat="1" applyFont="1" applyFill="1" applyBorder="1" applyAlignment="1">
      <alignment horizontal="center"/>
    </xf>
    <xf numFmtId="0" fontId="1" fillId="0" borderId="2" xfId="0" applyFont="1" applyBorder="1"/>
    <xf numFmtId="0" fontId="0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5" fontId="2" fillId="2" borderId="6" xfId="0" applyNumberFormat="1" applyFont="1" applyBorder="1" applyAlignment="1">
      <alignment horizontal="center"/>
    </xf>
    <xf numFmtId="164" fontId="2" fillId="2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8" xfId="0" applyNumberFormat="1" applyFont="1" applyBorder="1"/>
    <xf numFmtId="0" fontId="0" fillId="0" borderId="8" xfId="0" applyFont="1" applyBorder="1"/>
    <xf numFmtId="165" fontId="0" fillId="0" borderId="8" xfId="0" applyNumberFormat="1" applyFont="1" applyBorder="1"/>
    <xf numFmtId="164" fontId="0" fillId="0" borderId="8" xfId="0" applyNumberFormat="1" applyFont="1" applyBorder="1"/>
    <xf numFmtId="0" fontId="3" fillId="0" borderId="8" xfId="0" applyFont="1" applyBorder="1"/>
    <xf numFmtId="165" fontId="0" fillId="0" borderId="0" xfId="0" applyNumberFormat="1" applyFont="1"/>
    <xf numFmtId="165" fontId="2" fillId="2" borderId="10" xfId="0" applyNumberFormat="1" applyFont="1" applyBorder="1"/>
    <xf numFmtId="164" fontId="2" fillId="2" borderId="11" xfId="0" applyNumberFormat="1" applyFont="1" applyBorder="1"/>
    <xf numFmtId="0" fontId="2" fillId="3" borderId="3" xfId="0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5" fontId="2" fillId="2" borderId="12" xfId="0" applyNumberFormat="1" applyFont="1" applyBorder="1"/>
    <xf numFmtId="164" fontId="2" fillId="2" borderId="7" xfId="0" applyNumberFormat="1" applyFont="1" applyBorder="1"/>
    <xf numFmtId="0" fontId="0" fillId="0" borderId="8" xfId="0" applyFont="1" applyBorder="1" applyAlignment="1">
      <alignment horizontal="left"/>
    </xf>
    <xf numFmtId="164" fontId="0" fillId="0" borderId="8" xfId="0" applyNumberFormat="1" applyFont="1" applyBorder="1" applyAlignment="1">
      <alignment horizontal="left"/>
    </xf>
    <xf numFmtId="0" fontId="4" fillId="4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5" fillId="4" borderId="0" xfId="0" applyFont="1" applyBorder="1"/>
    <xf numFmtId="0" fontId="6" fillId="5" borderId="0" xfId="0" applyFont="1" applyFill="1" applyBorder="1" applyAlignment="1">
      <alignment horizontal="center" vertical="center"/>
    </xf>
    <xf numFmtId="0" fontId="7" fillId="5" borderId="6" xfId="0" applyFont="1" applyBorder="1" applyAlignment="1">
      <alignment horizontal="center" vertical="center"/>
    </xf>
    <xf numFmtId="0" fontId="1" fillId="0" borderId="6" xfId="0" applyFont="1" applyBorder="1"/>
    <xf numFmtId="0" fontId="1" fillId="0" borderId="6" xfId="0" applyFont="1" applyBorder="1"/>
    <xf numFmtId="0" fontId="5" fillId="0" borderId="0" xfId="0" applyFont="1"/>
    <xf numFmtId="0" fontId="8" fillId="5" borderId="0" xfId="0" applyFont="1" applyBorder="1" applyAlignment="1">
      <alignment horizontal="center" vertical="center"/>
    </xf>
    <xf numFmtId="0" fontId="9" fillId="6" borderId="1" xfId="0" applyFont="1" applyFill="1" applyBorder="1" applyAlignment="1">
      <alignment horizontal="right"/>
    </xf>
    <xf numFmtId="0" fontId="1" fillId="0" borderId="13" xfId="0" applyFont="1" applyBorder="1"/>
    <xf numFmtId="166" fontId="10" fillId="6" borderId="13" xfId="0" applyNumberFormat="1" applyFont="1" applyBorder="1"/>
    <xf numFmtId="10" fontId="9" fillId="6" borderId="13" xfId="0" applyNumberFormat="1" applyFont="1" applyBorder="1" applyAlignment="1">
      <alignment horizontal="right"/>
    </xf>
    <xf numFmtId="167" fontId="10" fillId="6" borderId="2" xfId="0" applyNumberFormat="1" applyFont="1" applyBorder="1"/>
    <xf numFmtId="0" fontId="11" fillId="6" borderId="0" xfId="0" applyFont="1" applyBorder="1"/>
    <xf numFmtId="0" fontId="12" fillId="6" borderId="0" xfId="0" applyFont="1" applyBorder="1"/>
    <xf numFmtId="0" fontId="13" fillId="5" borderId="0" xfId="0" applyFont="1" applyBorder="1" applyAlignment="1">
      <alignment horizontal="center" vertical="center"/>
    </xf>
    <xf numFmtId="0" fontId="14" fillId="6" borderId="10" xfId="0" applyFont="1" applyBorder="1" applyAlignment="1">
      <alignment horizontal="right"/>
    </xf>
    <xf numFmtId="0" fontId="15" fillId="6" borderId="0" xfId="0" applyFont="1" applyBorder="1" applyAlignment="1">
      <alignment horizontal="right"/>
    </xf>
    <xf numFmtId="166" fontId="15" fillId="6" borderId="0" xfId="0" applyNumberFormat="1" applyFont="1" applyBorder="1"/>
    <xf numFmtId="167" fontId="15" fillId="6" borderId="11" xfId="0" applyNumberFormat="1" applyFont="1" applyBorder="1"/>
    <xf numFmtId="0" fontId="5" fillId="4" borderId="8" xfId="0" applyFont="1" applyBorder="1"/>
    <xf numFmtId="0" fontId="5" fillId="4" borderId="8" xfId="0" applyFont="1" applyBorder="1" applyAlignment="1">
      <alignment vertical="center"/>
    </xf>
    <xf numFmtId="0" fontId="1" fillId="0" borderId="0" xfId="0" applyFont="1" applyBorder="1"/>
    <xf numFmtId="0" fontId="14" fillId="6" borderId="12" xfId="0" applyFont="1" applyBorder="1" applyAlignment="1">
      <alignment horizontal="right"/>
    </xf>
    <xf numFmtId="0" fontId="15" fillId="6" borderId="6" xfId="0" applyFont="1" applyBorder="1" applyAlignment="1">
      <alignment horizontal="right"/>
    </xf>
    <xf numFmtId="166" fontId="15" fillId="6" borderId="6" xfId="0" applyNumberFormat="1" applyFont="1" applyBorder="1"/>
    <xf numFmtId="167" fontId="15" fillId="6" borderId="7" xfId="0" applyNumberFormat="1" applyFont="1" applyBorder="1"/>
    <xf numFmtId="9" fontId="5" fillId="4" borderId="8" xfId="0" applyNumberFormat="1" applyFont="1" applyBorder="1" applyAlignment="1">
      <alignment vertical="center"/>
    </xf>
    <xf numFmtId="0" fontId="15" fillId="6" borderId="0" xfId="0" applyFont="1" applyBorder="1"/>
    <xf numFmtId="10" fontId="5" fillId="4" borderId="8" xfId="0" applyNumberFormat="1" applyFont="1" applyBorder="1" applyAlignment="1">
      <alignment vertical="center"/>
    </xf>
    <xf numFmtId="0" fontId="14" fillId="6" borderId="14" xfId="0" applyFont="1" applyBorder="1" applyAlignment="1">
      <alignment horizontal="center" vertical="center" wrapText="1"/>
    </xf>
    <xf numFmtId="0" fontId="14" fillId="6" borderId="15" xfId="0" applyFont="1" applyBorder="1" applyAlignment="1">
      <alignment horizontal="right"/>
    </xf>
    <xf numFmtId="0" fontId="1" fillId="0" borderId="16" xfId="0" applyFont="1" applyBorder="1"/>
    <xf numFmtId="166" fontId="14" fillId="6" borderId="17" xfId="0" applyNumberFormat="1" applyFont="1" applyBorder="1"/>
    <xf numFmtId="166" fontId="14" fillId="6" borderId="17" xfId="0" applyNumberFormat="1" applyFont="1" applyBorder="1" applyAlignment="1">
      <alignment horizontal="center"/>
    </xf>
    <xf numFmtId="167" fontId="11" fillId="6" borderId="18" xfId="0" applyNumberFormat="1" applyFont="1" applyBorder="1"/>
    <xf numFmtId="0" fontId="16" fillId="0" borderId="0" xfId="0" applyFont="1"/>
    <xf numFmtId="0" fontId="1" fillId="0" borderId="19" xfId="0" applyFont="1" applyBorder="1"/>
    <xf numFmtId="0" fontId="17" fillId="0" borderId="8" xfId="0" applyFont="1" applyBorder="1" applyAlignment="1">
      <alignment horizontal="center"/>
    </xf>
    <xf numFmtId="166" fontId="17" fillId="0" borderId="8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5" fillId="0" borderId="8" xfId="0" applyFont="1" applyBorder="1"/>
    <xf numFmtId="166" fontId="5" fillId="0" borderId="8" xfId="0" applyNumberFormat="1" applyFont="1" applyBorder="1"/>
    <xf numFmtId="166" fontId="5" fillId="0" borderId="8" xfId="0" applyNumberFormat="1" applyFont="1" applyBorder="1" applyAlignment="1">
      <alignment horizontal="center"/>
    </xf>
    <xf numFmtId="167" fontId="5" fillId="4" borderId="8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6" borderId="1" xfId="0" applyFont="1" applyBorder="1"/>
    <xf numFmtId="0" fontId="11" fillId="6" borderId="13" xfId="0" applyFont="1" applyBorder="1"/>
    <xf numFmtId="0" fontId="11" fillId="6" borderId="2" xfId="0" applyFont="1" applyBorder="1"/>
    <xf numFmtId="0" fontId="5" fillId="0" borderId="21" xfId="0" applyFont="1" applyBorder="1"/>
    <xf numFmtId="167" fontId="5" fillId="0" borderId="8" xfId="0" applyNumberFormat="1" applyFont="1" applyBorder="1"/>
    <xf numFmtId="166" fontId="5" fillId="0" borderId="20" xfId="0" applyNumberFormat="1" applyFont="1" applyBorder="1"/>
    <xf numFmtId="0" fontId="16" fillId="0" borderId="0" xfId="0" applyFont="1" applyAlignment="1">
      <alignment/>
    </xf>
    <xf numFmtId="0" fontId="5" fillId="0" borderId="8" xfId="0" applyFont="1" applyBorder="1" applyAlignment="1">
      <alignment/>
    </xf>
    <xf numFmtId="0" fontId="5" fillId="0" borderId="22" xfId="0" applyFont="1" applyBorder="1"/>
    <xf numFmtId="166" fontId="5" fillId="0" borderId="23" xfId="0" applyNumberFormat="1" applyFont="1" applyBorder="1"/>
    <xf numFmtId="166" fontId="5" fillId="0" borderId="8" xfId="0" applyNumberFormat="1" applyFont="1" applyBorder="1" applyAlignment="1">
      <alignment/>
    </xf>
    <xf numFmtId="0" fontId="5" fillId="0" borderId="10" xfId="0" applyFont="1" applyBorder="1"/>
    <xf numFmtId="167" fontId="5" fillId="0" borderId="0" xfId="0" applyNumberFormat="1" applyFont="1"/>
    <xf numFmtId="166" fontId="5" fillId="0" borderId="11" xfId="0" applyNumberFormat="1" applyFont="1" applyBorder="1"/>
    <xf numFmtId="166" fontId="5" fillId="0" borderId="0" xfId="0" applyNumberFormat="1" applyFont="1"/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167" fontId="5" fillId="4" borderId="0" xfId="0" applyNumberFormat="1" applyFont="1" applyAlignment="1">
      <alignment/>
    </xf>
    <xf numFmtId="0" fontId="5" fillId="5" borderId="0" xfId="0" applyFont="1" applyBorder="1"/>
    <xf numFmtId="166" fontId="5" fillId="5" borderId="0" xfId="0" applyNumberFormat="1" applyFont="1" applyBorder="1"/>
    <xf numFmtId="166" fontId="5" fillId="5" borderId="0" xfId="0" applyNumberFormat="1" applyFont="1" applyBorder="1" applyAlignment="1">
      <alignment horizontal="center"/>
    </xf>
    <xf numFmtId="167" fontId="17" fillId="5" borderId="0" xfId="0" applyNumberFormat="1" applyFont="1" applyBorder="1"/>
    <xf numFmtId="0" fontId="5" fillId="0" borderId="24" xfId="0" applyFont="1" applyBorder="1"/>
    <xf numFmtId="0" fontId="12" fillId="6" borderId="25" xfId="0" applyFont="1" applyBorder="1"/>
    <xf numFmtId="167" fontId="12" fillId="6" borderId="26" xfId="0" applyNumberFormat="1" applyFont="1" applyBorder="1"/>
    <xf numFmtId="166" fontId="18" fillId="0" borderId="27" xfId="0" applyNumberFormat="1" applyFont="1" applyBorder="1"/>
    <xf numFmtId="167" fontId="17" fillId="4" borderId="20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7" borderId="0" xfId="0" applyNumberFormat="1" applyFont="1" applyFill="1" applyBorder="1"/>
    <xf numFmtId="0" fontId="5" fillId="0" borderId="19" xfId="0" applyFont="1" applyBorder="1"/>
    <xf numFmtId="0" fontId="5" fillId="0" borderId="19" xfId="0" applyFont="1" applyBorder="1" applyAlignment="1">
      <alignment/>
    </xf>
    <xf numFmtId="0" fontId="5" fillId="0" borderId="28" xfId="0" applyFont="1" applyBorder="1"/>
    <xf numFmtId="168" fontId="1" fillId="4" borderId="0" xfId="0" applyNumberFormat="1" applyFont="1" applyAlignment="1">
      <alignment/>
    </xf>
    <xf numFmtId="0" fontId="5" fillId="5" borderId="0" xfId="0" applyFont="1" applyBorder="1"/>
    <xf numFmtId="166" fontId="5" fillId="5" borderId="0" xfId="0" applyNumberFormat="1" applyFont="1" applyBorder="1"/>
    <xf numFmtId="166" fontId="5" fillId="5" borderId="0" xfId="0" applyNumberFormat="1" applyFont="1" applyBorder="1" applyAlignment="1">
      <alignment horizontal="center"/>
    </xf>
    <xf numFmtId="167" fontId="17" fillId="5" borderId="0" xfId="0" applyNumberFormat="1" applyFont="1" applyBorder="1"/>
    <xf numFmtId="0" fontId="5" fillId="0" borderId="21" xfId="0" applyFont="1" applyBorder="1" applyAlignment="1">
      <alignment/>
    </xf>
    <xf numFmtId="167" fontId="17" fillId="0" borderId="20" xfId="0" applyNumberFormat="1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/>
    <xf numFmtId="166" fontId="5" fillId="0" borderId="29" xfId="0" applyNumberFormat="1" applyFont="1" applyBorder="1"/>
    <xf numFmtId="166" fontId="5" fillId="0" borderId="29" xfId="0" applyNumberFormat="1" applyFont="1" applyBorder="1" applyAlignment="1">
      <alignment horizontal="center"/>
    </xf>
    <xf numFmtId="167" fontId="17" fillId="0" borderId="0" xfId="0" applyNumberFormat="1" applyFont="1" applyAlignment="1">
      <alignment/>
    </xf>
    <xf numFmtId="167" fontId="0" fillId="0" borderId="0" xfId="0" applyNumberFormat="1" applyFont="1"/>
    <xf numFmtId="164" fontId="0" fillId="0" borderId="0" xfId="0" applyNumberFormat="1" applyFont="1" applyAlignment="1">
      <alignment/>
    </xf>
    <xf numFmtId="167" fontId="17" fillId="4" borderId="20" xfId="0" applyNumberFormat="1" applyFont="1" applyBorder="1"/>
    <xf numFmtId="0" fontId="5" fillId="0" borderId="30" xfId="0" applyFont="1" applyBorder="1"/>
    <xf numFmtId="166" fontId="5" fillId="0" borderId="30" xfId="0" applyNumberFormat="1" applyFont="1" applyBorder="1"/>
    <xf numFmtId="166" fontId="5" fillId="0" borderId="30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14" fillId="6" borderId="14" xfId="0" applyFont="1" applyBorder="1" applyAlignment="1">
      <alignment horizontal="center" vertical="center"/>
    </xf>
    <xf numFmtId="167" fontId="5" fillId="0" borderId="8" xfId="0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17" fillId="5" borderId="0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D0D0D"/>
                </a:solidFill>
                <a:latin typeface="Calibri"/>
                <a:ea typeface="Calibri"/>
                <a:cs typeface="Calibri"/>
              </a:rPr>
              <a:t>OqueFazer.blog.br</a:t>
            </a:r>
          </a:p>
        </c:rich>
      </c:tx>
      <c:layout/>
      <c:overlay val="0"/>
      <c:spPr>
        <a:noFill/>
        <a:ln>
          <a:noFill/>
        </a:ln>
      </c:spPr>
    </c:title>
    <c:view3D>
      <c:rotX val="50"/>
      <c:rotY val="0"/>
      <c:depthPercent val="100"/>
      <c:rAngAx val="1"/>
    </c:view3D>
    <c:plotArea>
      <c:layout>
        <c:manualLayout>
          <c:xMode val="edge"/>
          <c:yMode val="edge"/>
          <c:x val="0.14525"/>
          <c:y val="0.2305"/>
          <c:w val="0.85425"/>
          <c:h val="0.76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36EA1"/>
              </a:solidFill>
            </c:spPr>
          </c:dPt>
          <c:dPt>
            <c:idx val="1"/>
            <c:spPr>
              <a:solidFill>
                <a:srgbClr val="A34441"/>
              </a:solidFill>
            </c:spPr>
          </c:dPt>
          <c:dPt>
            <c:idx val="2"/>
            <c:spPr>
              <a:solidFill>
                <a:srgbClr val="849F4C"/>
              </a:solidFill>
            </c:spPr>
          </c:dPt>
          <c:dPt>
            <c:idx val="3"/>
            <c:spPr>
              <a:solidFill>
                <a:srgbClr val="6D558A"/>
              </a:solidFill>
            </c:spPr>
          </c:dPt>
          <c:dPt>
            <c:idx val="4"/>
            <c:spPr>
              <a:solidFill>
                <a:srgbClr val="4092A8"/>
              </a:solidFill>
            </c:spPr>
          </c:dPt>
          <c:dPt>
            <c:idx val="5"/>
            <c:spPr>
              <a:solidFill>
                <a:srgbClr val="D2803C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PLANEJADOR!$I$10:$I$15</c:f>
              <c:strCache/>
            </c:strRef>
          </c:cat>
          <c:val>
            <c:numRef>
              <c:f>PLANEJADOR!$J$10:$J$15</c:f>
              <c:numCache/>
            </c:numRef>
          </c:val>
        </c:ser>
      </c:pie3DChart>
      <c:spPr>
        <a:solidFill>
          <a:srgbClr val="FFFFFF"/>
        </a:solidFill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38</xdr:row>
      <xdr:rowOff>190500</xdr:rowOff>
    </xdr:from>
    <xdr:to>
      <xdr:col>14</xdr:col>
      <xdr:colOff>161925</xdr:colOff>
      <xdr:row>60</xdr:row>
      <xdr:rowOff>76200</xdr:rowOff>
    </xdr:to>
    <xdr:graphicFrame>
      <xdr:nvGraphicFramePr>
        <xdr:cNvPr id="1" name="Chart 1"/>
        <xdr:cNvGraphicFramePr/>
      </xdr:nvGraphicFramePr>
      <xdr:xfrm>
        <a:off x="11287125" y="8648700"/>
        <a:ext cx="516255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3952875</xdr:colOff>
      <xdr:row>6</xdr:row>
      <xdr:rowOff>0</xdr:rowOff>
    </xdr:to>
    <xdr:pic>
      <xdr:nvPicPr>
        <xdr:cNvPr id="0" name="image1.png"/>
        <xdr:cNvPicPr preferRelativeResize="0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952875" cy="1857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N151"/>
  <sheetViews>
    <sheetView tabSelected="1" workbookViewId="0" topLeftCell="A1"/>
  </sheetViews>
  <sheetFormatPr defaultColWidth="14.421875" defaultRowHeight="15" customHeight="1"/>
  <cols>
    <col min="1" max="1" width="59.57421875" style="0" customWidth="1"/>
    <col min="2" max="2" width="4.140625" style="0" customWidth="1"/>
    <col min="3" max="3" width="19.8515625" style="0" customWidth="1"/>
    <col min="4" max="4" width="17.140625" style="0" customWidth="1"/>
    <col min="5" max="5" width="18.00390625" style="0" customWidth="1"/>
    <col min="6" max="6" width="11.57421875" style="0" customWidth="1"/>
    <col min="7" max="7" width="18.421875" style="0" customWidth="1"/>
    <col min="8" max="8" width="20.421875" style="0" customWidth="1"/>
    <col min="9" max="9" width="18.421875" style="0" customWidth="1"/>
    <col min="10" max="10" width="17.00390625" style="0" customWidth="1"/>
    <col min="11" max="11" width="14.00390625" style="0" customWidth="1"/>
    <col min="12" max="12" width="7.57421875" style="0" customWidth="1"/>
    <col min="13" max="13" width="10.57421875" style="0" customWidth="1"/>
    <col min="14" max="14" width="7.57421875" style="0" customWidth="1"/>
    <col min="15" max="26" width="12.57421875" style="0" customWidth="1"/>
  </cols>
  <sheetData>
    <row r="1" spans="1:14" ht="23.25" customHeight="1" hidden="1">
      <c r="A1" s="32" t="s">
        <v>80</v>
      </c>
      <c r="B1" s="33"/>
      <c r="C1" s="33"/>
      <c r="D1" s="33"/>
      <c r="E1" s="33"/>
      <c r="F1" s="33"/>
      <c r="G1" s="34"/>
      <c r="H1" s="35"/>
      <c r="I1" s="35"/>
      <c r="J1" s="35"/>
      <c r="K1" s="35"/>
      <c r="L1" s="2"/>
      <c r="M1" s="2"/>
      <c r="N1" s="2"/>
    </row>
    <row r="2" spans="1:11" ht="90.75" customHeight="1">
      <c r="A2" s="36"/>
      <c r="B2" s="37" t="s">
        <v>81</v>
      </c>
      <c r="C2" s="38"/>
      <c r="D2" s="38"/>
      <c r="E2" s="38"/>
      <c r="F2" s="38"/>
      <c r="G2" s="39"/>
      <c r="H2" s="40"/>
      <c r="I2" s="40"/>
      <c r="J2" s="40"/>
      <c r="K2" s="40"/>
    </row>
    <row r="3" spans="1:11" ht="22.5">
      <c r="A3" s="41"/>
      <c r="B3" s="42" t="s">
        <v>82</v>
      </c>
      <c r="C3" s="43"/>
      <c r="D3" s="44">
        <f>D7+D38+D49+D97+D113</f>
        <v>1253.8</v>
      </c>
      <c r="E3" s="44"/>
      <c r="F3" s="45" t="s">
        <v>83</v>
      </c>
      <c r="G3" s="46">
        <f>G7+G38+G49+G97+G113</f>
        <v>16464.73</v>
      </c>
      <c r="H3" s="40"/>
      <c r="I3" s="47" t="s">
        <v>84</v>
      </c>
      <c r="J3" s="48"/>
      <c r="K3" s="40"/>
    </row>
    <row r="4" spans="1:11" ht="15.75">
      <c r="A4" s="49"/>
      <c r="B4" s="50"/>
      <c r="C4" s="51" t="s">
        <v>85</v>
      </c>
      <c r="D4" s="52">
        <f>SUMIF(F7:F126,"x",D7:D126)</f>
        <v>0</v>
      </c>
      <c r="E4" s="52"/>
      <c r="F4" s="51" t="s">
        <v>85</v>
      </c>
      <c r="G4" s="53">
        <f>SUMIF(F7:F126,"x",G7:G126)</f>
        <v>0</v>
      </c>
      <c r="H4" s="40"/>
      <c r="I4" s="54" t="s">
        <v>86</v>
      </c>
      <c r="J4" s="55">
        <v>0.25</v>
      </c>
      <c r="K4" s="40"/>
    </row>
    <row r="5" spans="1:11" ht="16.5">
      <c r="A5" s="56"/>
      <c r="B5" s="57"/>
      <c r="C5" s="58" t="s">
        <v>87</v>
      </c>
      <c r="D5" s="59">
        <f>D3-D4</f>
        <v>1253.8</v>
      </c>
      <c r="E5" s="59"/>
      <c r="F5" s="58" t="s">
        <v>87</v>
      </c>
      <c r="G5" s="60">
        <f>G3-G4</f>
        <v>16464.73</v>
      </c>
      <c r="H5" s="40"/>
      <c r="I5" s="54" t="s">
        <v>88</v>
      </c>
      <c r="J5" s="61"/>
      <c r="K5" s="40"/>
    </row>
    <row r="6" spans="1:11" ht="0.75" customHeight="1">
      <c r="A6" s="40"/>
      <c r="B6" s="62"/>
      <c r="C6" s="62"/>
      <c r="D6" s="62"/>
      <c r="E6" s="62"/>
      <c r="F6" s="62"/>
      <c r="G6" s="62"/>
      <c r="H6" s="40"/>
      <c r="I6" s="54" t="s">
        <v>89</v>
      </c>
      <c r="J6" s="63">
        <v>0.0638</v>
      </c>
      <c r="K6" s="40"/>
    </row>
    <row r="7" spans="1:11" ht="21">
      <c r="A7" s="64" t="s">
        <v>90</v>
      </c>
      <c r="B7" s="65" t="s">
        <v>91</v>
      </c>
      <c r="C7" s="66"/>
      <c r="D7" s="67">
        <f>SUM(D9:D15)</f>
        <v>0</v>
      </c>
      <c r="E7" s="67"/>
      <c r="F7" s="68"/>
      <c r="G7" s="69">
        <f>SUM(G9:G35)</f>
        <v>7943.11</v>
      </c>
      <c r="H7" s="70"/>
      <c r="I7" s="54" t="s">
        <v>92</v>
      </c>
      <c r="J7" s="63"/>
      <c r="K7" s="70"/>
    </row>
    <row r="8" spans="1:11" ht="15.75">
      <c r="A8" s="71"/>
      <c r="B8" s="72" t="s">
        <v>93</v>
      </c>
      <c r="C8" s="73" t="s">
        <v>94</v>
      </c>
      <c r="D8" s="73" t="s">
        <v>95</v>
      </c>
      <c r="E8" s="73" t="s">
        <v>96</v>
      </c>
      <c r="F8" s="73" t="s">
        <v>97</v>
      </c>
      <c r="G8" s="74" t="s">
        <v>98</v>
      </c>
      <c r="H8" s="70"/>
      <c r="I8" s="40"/>
      <c r="J8" s="40"/>
      <c r="K8" s="70"/>
    </row>
    <row r="9" spans="1:11" ht="19.5">
      <c r="A9" s="75" t="s">
        <v>99</v>
      </c>
      <c r="B9" s="75"/>
      <c r="C9" s="76"/>
      <c r="D9" s="76"/>
      <c r="E9" s="76"/>
      <c r="F9" s="77"/>
      <c r="G9" s="78">
        <v>3894.89</v>
      </c>
      <c r="H9" s="79" t="s">
        <v>100</v>
      </c>
      <c r="I9" s="80" t="s">
        <v>101</v>
      </c>
      <c r="J9" s="81" t="s">
        <v>102</v>
      </c>
      <c r="K9" s="82" t="s">
        <v>103</v>
      </c>
    </row>
    <row r="10" spans="1:11" ht="15.75">
      <c r="A10" s="75" t="s">
        <v>104</v>
      </c>
      <c r="B10" s="75"/>
      <c r="C10" s="76"/>
      <c r="D10" s="76"/>
      <c r="E10" s="76"/>
      <c r="F10" s="77"/>
      <c r="G10" s="78">
        <v>793</v>
      </c>
      <c r="H10" s="79" t="s">
        <v>100</v>
      </c>
      <c r="I10" s="83" t="s">
        <v>90</v>
      </c>
      <c r="J10" s="84">
        <f>G7</f>
        <v>7943.11</v>
      </c>
      <c r="K10" s="85">
        <f>D7</f>
        <v>0</v>
      </c>
    </row>
    <row r="11" spans="1:11" ht="15.75">
      <c r="A11" s="75" t="s">
        <v>105</v>
      </c>
      <c r="B11" s="75"/>
      <c r="C11" s="76"/>
      <c r="D11" s="76"/>
      <c r="E11" s="76"/>
      <c r="F11" s="77"/>
      <c r="G11" s="78">
        <v>515</v>
      </c>
      <c r="H11" s="79" t="s">
        <v>100</v>
      </c>
      <c r="I11" s="83"/>
      <c r="J11" s="84"/>
      <c r="K11" s="85"/>
    </row>
    <row r="12" spans="1:11" ht="19.5">
      <c r="A12" s="20" t="s">
        <v>106</v>
      </c>
      <c r="B12" s="72"/>
      <c r="C12" s="77"/>
      <c r="D12" s="76"/>
      <c r="E12" s="76"/>
      <c r="F12" s="73"/>
      <c r="G12" s="78">
        <v>198</v>
      </c>
      <c r="H12" s="86" t="s">
        <v>100</v>
      </c>
      <c r="I12" s="83" t="s">
        <v>107</v>
      </c>
      <c r="J12" s="84">
        <f>G38</f>
        <v>3340.43</v>
      </c>
      <c r="K12" s="85">
        <f>D38</f>
        <v>0</v>
      </c>
    </row>
    <row r="13" spans="1:11" ht="15.75">
      <c r="A13" s="87" t="s">
        <v>108</v>
      </c>
      <c r="B13" s="75"/>
      <c r="C13" s="76"/>
      <c r="D13" s="76"/>
      <c r="E13" s="76"/>
      <c r="F13" s="77"/>
      <c r="G13" s="78">
        <v>574.39</v>
      </c>
      <c r="H13" s="79" t="s">
        <v>100</v>
      </c>
      <c r="I13" s="83" t="s">
        <v>109</v>
      </c>
      <c r="J13" s="84">
        <f>G49</f>
        <v>1882.11</v>
      </c>
      <c r="K13" s="85">
        <f>D49</f>
        <v>0</v>
      </c>
    </row>
    <row r="14" spans="1:11" ht="15.75">
      <c r="A14" s="75" t="s">
        <v>110</v>
      </c>
      <c r="B14" s="75"/>
      <c r="C14" s="76"/>
      <c r="D14" s="76"/>
      <c r="E14" s="76"/>
      <c r="F14" s="77"/>
      <c r="G14" s="78">
        <v>266.11</v>
      </c>
      <c r="H14" s="79" t="s">
        <v>100</v>
      </c>
      <c r="I14" s="83" t="s">
        <v>111</v>
      </c>
      <c r="J14" s="84">
        <f>G97</f>
        <v>2314.27</v>
      </c>
      <c r="K14" s="85">
        <f>D97</f>
        <v>1253.8</v>
      </c>
    </row>
    <row r="15" spans="1:11" ht="15.75">
      <c r="A15" s="75" t="s">
        <v>112</v>
      </c>
      <c r="B15" s="75"/>
      <c r="C15" s="76"/>
      <c r="D15" s="76"/>
      <c r="E15" s="76"/>
      <c r="F15" s="77"/>
      <c r="G15" s="78">
        <v>491.6</v>
      </c>
      <c r="H15" s="79" t="s">
        <v>100</v>
      </c>
      <c r="I15" s="88" t="s">
        <v>113</v>
      </c>
      <c r="J15" s="84">
        <f>G113</f>
        <v>984.81</v>
      </c>
      <c r="K15" s="89">
        <f>D113</f>
        <v>0</v>
      </c>
    </row>
    <row r="16" spans="1:11" ht="15.75">
      <c r="A16" s="87" t="s">
        <v>114</v>
      </c>
      <c r="B16" s="75"/>
      <c r="C16" s="76"/>
      <c r="D16" s="76"/>
      <c r="E16" s="90"/>
      <c r="F16" s="77"/>
      <c r="G16" s="78">
        <v>160</v>
      </c>
      <c r="H16" s="79" t="s">
        <v>100</v>
      </c>
      <c r="I16" s="91"/>
      <c r="J16" s="92"/>
      <c r="K16" s="93"/>
    </row>
    <row r="17" spans="1:11" ht="15.75">
      <c r="A17" s="87" t="s">
        <v>115</v>
      </c>
      <c r="B17" s="75"/>
      <c r="C17" s="76"/>
      <c r="D17" s="76"/>
      <c r="E17" s="90"/>
      <c r="F17" s="77"/>
      <c r="G17" s="78">
        <v>49.19</v>
      </c>
      <c r="H17" s="79" t="s">
        <v>100</v>
      </c>
      <c r="I17" s="91"/>
      <c r="J17" s="92"/>
      <c r="K17" s="93"/>
    </row>
    <row r="18" spans="1:11" ht="15.75">
      <c r="A18" s="87" t="s">
        <v>116</v>
      </c>
      <c r="B18" s="75"/>
      <c r="C18" s="76"/>
      <c r="D18" s="76"/>
      <c r="E18" s="90"/>
      <c r="F18" s="77"/>
      <c r="G18" s="78">
        <v>70.84</v>
      </c>
      <c r="H18" s="40"/>
      <c r="I18" s="91"/>
      <c r="J18" s="92"/>
      <c r="K18" s="93"/>
    </row>
    <row r="19" spans="1:11" ht="15.75">
      <c r="A19" s="87" t="s">
        <v>117</v>
      </c>
      <c r="B19" s="75"/>
      <c r="C19" s="76"/>
      <c r="D19" s="76"/>
      <c r="E19" s="90"/>
      <c r="F19" s="77"/>
      <c r="G19" s="78">
        <v>13.66</v>
      </c>
      <c r="H19" s="40"/>
      <c r="I19" s="91"/>
      <c r="J19" s="92"/>
      <c r="K19" s="93"/>
    </row>
    <row r="20" spans="1:11" ht="15.75">
      <c r="A20" s="87" t="s">
        <v>117</v>
      </c>
      <c r="B20" s="75"/>
      <c r="C20" s="76"/>
      <c r="D20" s="76"/>
      <c r="E20" s="90"/>
      <c r="F20" s="77"/>
      <c r="G20" s="78">
        <v>14.5</v>
      </c>
      <c r="H20" s="40"/>
      <c r="I20" s="91"/>
      <c r="J20" s="92"/>
      <c r="K20" s="93"/>
    </row>
    <row r="21" spans="1:11" ht="15.75">
      <c r="A21" s="87" t="s">
        <v>118</v>
      </c>
      <c r="B21" s="75"/>
      <c r="C21" s="76"/>
      <c r="D21" s="76"/>
      <c r="E21" s="90"/>
      <c r="F21" s="77"/>
      <c r="G21" s="78">
        <v>89.78</v>
      </c>
      <c r="H21" s="40"/>
      <c r="I21" s="91"/>
      <c r="J21" s="92"/>
      <c r="K21" s="93"/>
    </row>
    <row r="22" spans="1:11" ht="15.75">
      <c r="A22" s="87" t="s">
        <v>119</v>
      </c>
      <c r="B22" s="75"/>
      <c r="C22" s="76"/>
      <c r="D22" s="76"/>
      <c r="E22" s="90"/>
      <c r="F22" s="77"/>
      <c r="G22" s="78">
        <v>9.46</v>
      </c>
      <c r="H22" s="40"/>
      <c r="I22" s="91"/>
      <c r="J22" s="92"/>
      <c r="K22" s="93"/>
    </row>
    <row r="23" spans="1:11" ht="15.75">
      <c r="A23" s="87" t="s">
        <v>120</v>
      </c>
      <c r="B23" s="75"/>
      <c r="C23" s="76"/>
      <c r="D23" s="76"/>
      <c r="E23" s="90"/>
      <c r="F23" s="77"/>
      <c r="G23" s="78">
        <v>111.11</v>
      </c>
      <c r="H23" s="79" t="s">
        <v>121</v>
      </c>
      <c r="I23" s="91"/>
      <c r="J23" s="92"/>
      <c r="K23" s="93"/>
    </row>
    <row r="24" spans="1:11" ht="15.75">
      <c r="A24" s="87" t="s">
        <v>122</v>
      </c>
      <c r="B24" s="75"/>
      <c r="C24" s="76"/>
      <c r="D24" s="76"/>
      <c r="E24" s="90"/>
      <c r="F24" s="77"/>
      <c r="G24" s="78">
        <v>176.29</v>
      </c>
      <c r="H24" s="79" t="s">
        <v>121</v>
      </c>
      <c r="I24" s="91"/>
      <c r="J24" s="92"/>
      <c r="K24" s="93"/>
    </row>
    <row r="25" spans="1:11" ht="15.75">
      <c r="A25" s="87" t="s">
        <v>123</v>
      </c>
      <c r="B25" s="75"/>
      <c r="C25" s="76"/>
      <c r="D25" s="76"/>
      <c r="E25" s="90"/>
      <c r="F25" s="77"/>
      <c r="G25" s="78">
        <v>101.43</v>
      </c>
      <c r="H25" s="40"/>
      <c r="I25" s="91"/>
      <c r="J25" s="92"/>
      <c r="K25" s="93"/>
    </row>
    <row r="26" spans="1:11" ht="15.75">
      <c r="A26" s="87" t="s">
        <v>124</v>
      </c>
      <c r="B26" s="75"/>
      <c r="C26" s="76"/>
      <c r="D26" s="76"/>
      <c r="E26" s="90"/>
      <c r="F26" s="77"/>
      <c r="G26" s="78">
        <v>123.78</v>
      </c>
      <c r="H26" s="40"/>
      <c r="I26" s="91"/>
      <c r="J26" s="92"/>
      <c r="K26" s="93"/>
    </row>
    <row r="27" spans="1:11" ht="15.75">
      <c r="A27" s="87" t="s">
        <v>125</v>
      </c>
      <c r="B27" s="75"/>
      <c r="C27" s="76"/>
      <c r="D27" s="76"/>
      <c r="E27" s="90"/>
      <c r="F27" s="77"/>
      <c r="G27" s="78">
        <v>125.53</v>
      </c>
      <c r="H27" s="40"/>
      <c r="I27" s="91"/>
      <c r="J27" s="92"/>
      <c r="K27" s="93"/>
    </row>
    <row r="28" spans="1:11" ht="15.75">
      <c r="A28" s="87" t="s">
        <v>126</v>
      </c>
      <c r="B28" s="75"/>
      <c r="C28" s="76"/>
      <c r="D28" s="76"/>
      <c r="E28" s="90"/>
      <c r="F28" s="77"/>
      <c r="G28" s="78">
        <v>82.07</v>
      </c>
      <c r="H28" s="40"/>
      <c r="I28" s="91"/>
      <c r="J28" s="92"/>
      <c r="K28" s="93"/>
    </row>
    <row r="29" spans="1:11" ht="15.75">
      <c r="A29" s="87" t="s">
        <v>127</v>
      </c>
      <c r="B29" s="75"/>
      <c r="C29" s="76"/>
      <c r="D29" s="76"/>
      <c r="E29" s="90"/>
      <c r="F29" s="77"/>
      <c r="G29" s="78">
        <v>5.18</v>
      </c>
      <c r="H29" s="79" t="s">
        <v>128</v>
      </c>
      <c r="I29" s="91"/>
      <c r="J29" s="92"/>
      <c r="K29" s="93"/>
    </row>
    <row r="30" spans="1:11" ht="15.75">
      <c r="A30" s="87" t="s">
        <v>129</v>
      </c>
      <c r="B30" s="75"/>
      <c r="C30" s="76"/>
      <c r="D30" s="76"/>
      <c r="E30" s="90"/>
      <c r="F30" s="77"/>
      <c r="G30" s="78">
        <v>17.14</v>
      </c>
      <c r="H30" s="79" t="s">
        <v>130</v>
      </c>
      <c r="I30" s="91"/>
      <c r="J30" s="92"/>
      <c r="K30" s="93"/>
    </row>
    <row r="31" spans="1:11" ht="15.75">
      <c r="A31" s="87" t="s">
        <v>131</v>
      </c>
      <c r="B31" s="75"/>
      <c r="C31" s="76"/>
      <c r="D31" s="76"/>
      <c r="E31" s="90"/>
      <c r="F31" s="77"/>
      <c r="G31" s="78">
        <v>11.42</v>
      </c>
      <c r="H31" s="79" t="s">
        <v>130</v>
      </c>
      <c r="I31" s="91"/>
      <c r="J31" s="92"/>
      <c r="K31" s="93"/>
    </row>
    <row r="32" spans="1:11" ht="15.75">
      <c r="A32" s="87" t="s">
        <v>132</v>
      </c>
      <c r="B32" s="75"/>
      <c r="C32" s="76"/>
      <c r="D32" s="76"/>
      <c r="E32" s="90"/>
      <c r="F32" s="77"/>
      <c r="G32" s="78">
        <v>8.57</v>
      </c>
      <c r="H32" s="79" t="s">
        <v>130</v>
      </c>
      <c r="I32" s="91"/>
      <c r="J32" s="92"/>
      <c r="K32" s="93"/>
    </row>
    <row r="33" spans="1:11" ht="15.75">
      <c r="A33" s="87" t="s">
        <v>133</v>
      </c>
      <c r="B33" s="75"/>
      <c r="C33" s="76"/>
      <c r="D33" s="76"/>
      <c r="E33" s="90"/>
      <c r="F33" s="77"/>
      <c r="G33" s="78">
        <v>13.33</v>
      </c>
      <c r="H33" s="79" t="s">
        <v>128</v>
      </c>
      <c r="I33" s="91"/>
      <c r="J33" s="92"/>
      <c r="K33" s="93"/>
    </row>
    <row r="34" spans="1:11" ht="15.75">
      <c r="A34" s="87" t="s">
        <v>134</v>
      </c>
      <c r="B34" s="75"/>
      <c r="C34" s="76"/>
      <c r="D34" s="76"/>
      <c r="E34" s="90"/>
      <c r="F34" s="77"/>
      <c r="G34" s="78">
        <v>13.42</v>
      </c>
      <c r="H34" s="79" t="s">
        <v>130</v>
      </c>
      <c r="I34" s="91"/>
      <c r="J34" s="92"/>
      <c r="K34" s="93"/>
    </row>
    <row r="35" spans="1:11" ht="15.75">
      <c r="A35" s="87" t="s">
        <v>135</v>
      </c>
      <c r="B35" s="75"/>
      <c r="C35" s="76"/>
      <c r="D35" s="76"/>
      <c r="E35" s="90"/>
      <c r="F35" s="77"/>
      <c r="G35" s="78">
        <v>13.42</v>
      </c>
      <c r="H35" s="79" t="s">
        <v>130</v>
      </c>
      <c r="I35" s="91"/>
      <c r="J35" s="92"/>
      <c r="K35" s="93"/>
    </row>
    <row r="36" spans="1:11" ht="15">
      <c r="A36" s="79"/>
      <c r="B36" s="40"/>
      <c r="C36" s="94"/>
      <c r="D36" s="94"/>
      <c r="E36" s="95"/>
      <c r="F36" s="96"/>
      <c r="G36" s="97"/>
      <c r="H36" s="79"/>
      <c r="I36" s="91"/>
      <c r="J36" s="92"/>
      <c r="K36" s="93"/>
    </row>
    <row r="37" spans="1:11" ht="15">
      <c r="A37" s="98"/>
      <c r="B37" s="98"/>
      <c r="C37" s="99"/>
      <c r="D37" s="99"/>
      <c r="E37" s="99"/>
      <c r="F37" s="100"/>
      <c r="G37" s="101"/>
      <c r="H37" s="102"/>
      <c r="I37" s="91"/>
      <c r="J37" s="92"/>
      <c r="K37" s="93"/>
    </row>
    <row r="38" spans="1:11" ht="20.25">
      <c r="A38" s="64" t="s">
        <v>107</v>
      </c>
      <c r="B38" s="65" t="s">
        <v>91</v>
      </c>
      <c r="C38" s="66"/>
      <c r="D38" s="67">
        <f>SUM(D40:D47)</f>
        <v>0</v>
      </c>
      <c r="E38" s="67"/>
      <c r="F38" s="68"/>
      <c r="G38" s="69">
        <f>SUM(G40:G47)</f>
        <v>3340.43</v>
      </c>
      <c r="H38" s="70"/>
      <c r="I38" s="103" t="s">
        <v>136</v>
      </c>
      <c r="J38" s="104">
        <f aca="true" t="shared" si="0" ref="J38:K38">SUM(J10:J15)</f>
        <v>16464.73</v>
      </c>
      <c r="K38" s="105">
        <f t="shared" si="0"/>
        <v>1253.8</v>
      </c>
    </row>
    <row r="39" spans="1:7" ht="15.75">
      <c r="A39" s="71"/>
      <c r="B39" s="72" t="s">
        <v>93</v>
      </c>
      <c r="C39" s="73" t="s">
        <v>94</v>
      </c>
      <c r="D39" s="73" t="s">
        <v>95</v>
      </c>
      <c r="E39" s="73" t="s">
        <v>96</v>
      </c>
      <c r="F39" s="73" t="s">
        <v>97</v>
      </c>
      <c r="G39" s="74" t="s">
        <v>98</v>
      </c>
    </row>
    <row r="40" spans="1:8" ht="15.75">
      <c r="A40" s="88" t="s">
        <v>137</v>
      </c>
      <c r="B40" s="75"/>
      <c r="C40" s="76"/>
      <c r="D40" s="76"/>
      <c r="E40" s="76"/>
      <c r="F40" s="77"/>
      <c r="G40" s="106">
        <v>250.59</v>
      </c>
      <c r="H40" s="107" t="s">
        <v>100</v>
      </c>
    </row>
    <row r="41" spans="1:8" ht="15.75">
      <c r="A41" s="75" t="s">
        <v>138</v>
      </c>
      <c r="B41" s="40"/>
      <c r="C41" s="76"/>
      <c r="D41" s="76"/>
      <c r="E41" s="76"/>
      <c r="F41" s="77"/>
      <c r="G41" s="106">
        <v>616.77</v>
      </c>
      <c r="H41" s="108">
        <v>616.77</v>
      </c>
    </row>
    <row r="42" spans="1:8" ht="15.75">
      <c r="A42" s="109" t="s">
        <v>139</v>
      </c>
      <c r="B42" s="75"/>
      <c r="C42" s="76"/>
      <c r="D42" s="76"/>
      <c r="E42" s="76"/>
      <c r="F42" s="77"/>
      <c r="G42" s="106">
        <v>463.04</v>
      </c>
      <c r="H42" s="107" t="s">
        <v>100</v>
      </c>
    </row>
    <row r="43" spans="1:8" ht="15.75">
      <c r="A43" s="110" t="s">
        <v>140</v>
      </c>
      <c r="B43" s="75"/>
      <c r="C43" s="76"/>
      <c r="D43" s="76"/>
      <c r="E43" s="76"/>
      <c r="F43" s="77"/>
      <c r="G43" s="106">
        <v>158.92</v>
      </c>
      <c r="H43" s="107" t="s">
        <v>100</v>
      </c>
    </row>
    <row r="44" spans="1:8" ht="15.75">
      <c r="A44" s="83" t="s">
        <v>141</v>
      </c>
      <c r="B44" s="75"/>
      <c r="C44" s="76"/>
      <c r="D44" s="76"/>
      <c r="E44" s="76"/>
      <c r="F44" s="77"/>
      <c r="G44" s="106">
        <v>152.78</v>
      </c>
      <c r="H44" s="107" t="s">
        <v>100</v>
      </c>
    </row>
    <row r="45" spans="1:8" ht="15.75">
      <c r="A45" s="111" t="s">
        <v>142</v>
      </c>
      <c r="B45" s="75"/>
      <c r="C45" s="76"/>
      <c r="D45" s="76"/>
      <c r="E45" s="76"/>
      <c r="F45" s="77"/>
      <c r="G45" s="106">
        <v>118.77</v>
      </c>
      <c r="H45" s="107" t="s">
        <v>100</v>
      </c>
    </row>
    <row r="46" spans="1:8" ht="15.75">
      <c r="A46" s="40" t="s">
        <v>143</v>
      </c>
      <c r="B46" s="75"/>
      <c r="C46" s="76"/>
      <c r="D46" s="76"/>
      <c r="E46" s="76"/>
      <c r="F46" s="77"/>
      <c r="G46" s="106">
        <v>140</v>
      </c>
      <c r="H46" s="107" t="s">
        <v>100</v>
      </c>
    </row>
    <row r="47" spans="1:8" ht="15.75">
      <c r="A47" s="83" t="s">
        <v>144</v>
      </c>
      <c r="B47" s="75"/>
      <c r="C47" s="76"/>
      <c r="D47" s="76"/>
      <c r="E47" s="76"/>
      <c r="F47" s="77"/>
      <c r="G47" s="106">
        <v>1439.56</v>
      </c>
      <c r="H47" s="112" t="s">
        <v>100</v>
      </c>
    </row>
    <row r="48" spans="1:7" ht="15.75">
      <c r="A48" s="113"/>
      <c r="B48" s="113"/>
      <c r="C48" s="114"/>
      <c r="D48" s="114"/>
      <c r="E48" s="114"/>
      <c r="F48" s="115"/>
      <c r="G48" s="116"/>
    </row>
    <row r="49" spans="1:7" ht="21">
      <c r="A49" s="64" t="s">
        <v>0</v>
      </c>
      <c r="B49" s="65" t="s">
        <v>91</v>
      </c>
      <c r="C49" s="66"/>
      <c r="D49" s="67">
        <f>SUM(D51:D75)</f>
        <v>0</v>
      </c>
      <c r="E49" s="67"/>
      <c r="F49" s="68"/>
      <c r="G49" s="69">
        <f>SUM(G51:G95)</f>
        <v>1882.11</v>
      </c>
    </row>
    <row r="50" spans="1:7" ht="15.75">
      <c r="A50" s="71"/>
      <c r="B50" s="72" t="s">
        <v>93</v>
      </c>
      <c r="C50" s="73" t="s">
        <v>94</v>
      </c>
      <c r="D50" s="73" t="s">
        <v>95</v>
      </c>
      <c r="E50" s="73" t="s">
        <v>96</v>
      </c>
      <c r="F50" s="73" t="s">
        <v>97</v>
      </c>
      <c r="G50" s="74" t="s">
        <v>98</v>
      </c>
    </row>
    <row r="51" spans="1:7" ht="15.75">
      <c r="A51" s="117" t="s">
        <v>145</v>
      </c>
      <c r="B51" s="75">
        <v>1</v>
      </c>
      <c r="C51" s="76"/>
      <c r="D51" s="76">
        <f>(B51*C51)+(B51*C51)*$J$5</f>
        <v>0</v>
      </c>
      <c r="E51" s="76">
        <f>D51*$J$4</f>
        <v>0</v>
      </c>
      <c r="F51" s="77"/>
      <c r="G51" s="106">
        <v>10</v>
      </c>
    </row>
    <row r="52" spans="1:7" ht="15.75">
      <c r="A52" s="117" t="s">
        <v>146</v>
      </c>
      <c r="B52" s="75"/>
      <c r="C52" s="76"/>
      <c r="D52" s="76"/>
      <c r="E52" s="76"/>
      <c r="F52" s="77"/>
      <c r="G52" s="106">
        <v>34.4</v>
      </c>
    </row>
    <row r="53" spans="1:7" ht="15.75">
      <c r="A53" s="117" t="s">
        <v>147</v>
      </c>
      <c r="B53" s="75"/>
      <c r="C53" s="76"/>
      <c r="D53" s="76"/>
      <c r="E53" s="76"/>
      <c r="F53" s="77"/>
      <c r="G53" s="106">
        <v>32</v>
      </c>
    </row>
    <row r="54" spans="1:7" ht="15.75">
      <c r="A54" s="117" t="s">
        <v>148</v>
      </c>
      <c r="B54" s="75"/>
      <c r="C54" s="76"/>
      <c r="D54" s="76"/>
      <c r="E54" s="76"/>
      <c r="F54" s="77"/>
      <c r="G54" s="106">
        <v>108.4</v>
      </c>
    </row>
    <row r="55" spans="1:7" ht="15.75">
      <c r="A55" s="117" t="s">
        <v>149</v>
      </c>
      <c r="B55" s="87">
        <v>1</v>
      </c>
      <c r="C55" s="76"/>
      <c r="D55" s="76">
        <f>(B55*C55)+(B55*C55)*$J$5</f>
        <v>0</v>
      </c>
      <c r="E55" s="76">
        <f>D55*$J$4</f>
        <v>0</v>
      </c>
      <c r="F55" s="77"/>
      <c r="G55" s="118">
        <v>75</v>
      </c>
    </row>
    <row r="56" spans="1:8" ht="15.75">
      <c r="A56" s="117" t="s">
        <v>150</v>
      </c>
      <c r="B56" s="87"/>
      <c r="C56" s="76"/>
      <c r="D56" s="76"/>
      <c r="E56" s="76"/>
      <c r="F56" s="77"/>
      <c r="G56" s="118">
        <v>36</v>
      </c>
      <c r="H56" s="107" t="s">
        <v>128</v>
      </c>
    </row>
    <row r="57" spans="1:8" ht="15.75">
      <c r="A57" s="117" t="s">
        <v>151</v>
      </c>
      <c r="B57" s="87"/>
      <c r="C57" s="76"/>
      <c r="D57" s="76"/>
      <c r="E57" s="76"/>
      <c r="F57" s="77"/>
      <c r="G57" s="118">
        <v>50</v>
      </c>
      <c r="H57" s="107" t="s">
        <v>121</v>
      </c>
    </row>
    <row r="58" spans="1:8" ht="15.75">
      <c r="A58" s="117" t="s">
        <v>152</v>
      </c>
      <c r="B58" s="87"/>
      <c r="C58" s="76"/>
      <c r="D58" s="76"/>
      <c r="E58" s="76"/>
      <c r="F58" s="77"/>
      <c r="G58" s="118">
        <v>23.14</v>
      </c>
      <c r="H58" s="107" t="s">
        <v>121</v>
      </c>
    </row>
    <row r="59" spans="1:8" ht="15.75">
      <c r="A59" s="117" t="s">
        <v>153</v>
      </c>
      <c r="B59" s="87"/>
      <c r="C59" s="76"/>
      <c r="D59" s="76"/>
      <c r="E59" s="76"/>
      <c r="F59" s="77"/>
      <c r="G59" s="118">
        <v>9.25</v>
      </c>
      <c r="H59" s="107" t="s">
        <v>121</v>
      </c>
    </row>
    <row r="60" spans="1:8" ht="15.75">
      <c r="A60" s="117" t="s">
        <v>154</v>
      </c>
      <c r="B60" s="87"/>
      <c r="C60" s="76"/>
      <c r="D60" s="76"/>
      <c r="E60" s="76"/>
      <c r="F60" s="77"/>
      <c r="G60" s="118">
        <v>14.81</v>
      </c>
      <c r="H60" s="107" t="s">
        <v>121</v>
      </c>
    </row>
    <row r="61" spans="1:8" ht="15.75">
      <c r="A61" s="117" t="s">
        <v>155</v>
      </c>
      <c r="B61" s="87"/>
      <c r="C61" s="76"/>
      <c r="D61" s="76"/>
      <c r="E61" s="76"/>
      <c r="F61" s="77"/>
      <c r="G61" s="118">
        <v>27.77</v>
      </c>
      <c r="H61" s="107" t="s">
        <v>121</v>
      </c>
    </row>
    <row r="62" spans="1:8" ht="15.75">
      <c r="A62" s="117" t="s">
        <v>156</v>
      </c>
      <c r="B62" s="87"/>
      <c r="C62" s="76"/>
      <c r="D62" s="76"/>
      <c r="E62" s="76"/>
      <c r="F62" s="77"/>
      <c r="G62" s="118">
        <v>3.7</v>
      </c>
      <c r="H62" s="107" t="s">
        <v>121</v>
      </c>
    </row>
    <row r="63" spans="1:8" ht="15.75">
      <c r="A63" s="117" t="s">
        <v>157</v>
      </c>
      <c r="B63" s="87"/>
      <c r="C63" s="76"/>
      <c r="D63" s="76"/>
      <c r="E63" s="76"/>
      <c r="F63" s="77"/>
      <c r="G63" s="118">
        <v>67.9</v>
      </c>
      <c r="H63" s="107" t="s">
        <v>121</v>
      </c>
    </row>
    <row r="64" spans="1:8" ht="15.75">
      <c r="A64" s="117" t="s">
        <v>158</v>
      </c>
      <c r="B64" s="87"/>
      <c r="C64" s="76"/>
      <c r="D64" s="76"/>
      <c r="E64" s="76"/>
      <c r="F64" s="77"/>
      <c r="G64" s="118">
        <v>20.67</v>
      </c>
      <c r="H64" s="107" t="s">
        <v>121</v>
      </c>
    </row>
    <row r="65" spans="1:8" ht="15.75">
      <c r="A65" s="117" t="s">
        <v>159</v>
      </c>
      <c r="B65" s="87"/>
      <c r="C65" s="76"/>
      <c r="D65" s="76"/>
      <c r="E65" s="76"/>
      <c r="F65" s="77"/>
      <c r="G65" s="118">
        <v>40.74</v>
      </c>
      <c r="H65" s="107" t="s">
        <v>121</v>
      </c>
    </row>
    <row r="66" spans="1:8" ht="15.75">
      <c r="A66" s="117" t="s">
        <v>160</v>
      </c>
      <c r="B66" s="87"/>
      <c r="C66" s="76"/>
      <c r="D66" s="76"/>
      <c r="E66" s="76"/>
      <c r="F66" s="77"/>
      <c r="G66" s="118">
        <v>16.35</v>
      </c>
      <c r="H66" s="107" t="s">
        <v>121</v>
      </c>
    </row>
    <row r="67" spans="1:8" ht="15.75">
      <c r="A67" s="117" t="s">
        <v>161</v>
      </c>
      <c r="B67" s="87"/>
      <c r="C67" s="76"/>
      <c r="D67" s="76"/>
      <c r="E67" s="76"/>
      <c r="F67" s="77"/>
      <c r="G67" s="118">
        <v>29.93</v>
      </c>
      <c r="H67" s="107" t="s">
        <v>121</v>
      </c>
    </row>
    <row r="68" spans="1:7" ht="15.75">
      <c r="A68" s="117" t="s">
        <v>162</v>
      </c>
      <c r="B68" s="87"/>
      <c r="C68" s="76"/>
      <c r="D68" s="76"/>
      <c r="E68" s="76"/>
      <c r="F68" s="77"/>
      <c r="G68" s="118">
        <v>32.15</v>
      </c>
    </row>
    <row r="69" spans="1:7" ht="15.75">
      <c r="A69" s="117" t="s">
        <v>163</v>
      </c>
      <c r="B69" s="75"/>
      <c r="C69" s="76"/>
      <c r="D69" s="76">
        <f>(B69*C69)+(B69*C69)*$J$5</f>
        <v>0</v>
      </c>
      <c r="E69" s="76">
        <f>D69*$J$4</f>
        <v>0</v>
      </c>
      <c r="F69" s="77"/>
      <c r="G69" s="118">
        <v>11.09</v>
      </c>
    </row>
    <row r="70" spans="1:7" ht="15.75">
      <c r="A70" s="117" t="s">
        <v>163</v>
      </c>
      <c r="B70" s="75"/>
      <c r="C70" s="76"/>
      <c r="D70" s="76"/>
      <c r="E70" s="76"/>
      <c r="F70" s="77"/>
      <c r="G70" s="118">
        <v>10.21</v>
      </c>
    </row>
    <row r="71" spans="1:7" ht="15.75">
      <c r="A71" s="117" t="s">
        <v>164</v>
      </c>
      <c r="B71" s="75"/>
      <c r="C71" s="76"/>
      <c r="D71" s="76"/>
      <c r="E71" s="76"/>
      <c r="F71" s="77"/>
      <c r="G71" s="118">
        <v>41.76</v>
      </c>
    </row>
    <row r="72" spans="1:7" ht="15.75">
      <c r="A72" s="117" t="s">
        <v>165</v>
      </c>
      <c r="B72" s="75"/>
      <c r="C72" s="76"/>
      <c r="D72" s="76"/>
      <c r="E72" s="76"/>
      <c r="F72" s="77"/>
      <c r="G72" s="118">
        <v>39.95</v>
      </c>
    </row>
    <row r="73" spans="1:7" ht="15.75">
      <c r="A73" s="117" t="s">
        <v>166</v>
      </c>
      <c r="B73" s="75"/>
      <c r="C73" s="76"/>
      <c r="D73" s="76">
        <f aca="true" t="shared" si="1" ref="D73:D75">(B73*C73)+(B73*C73)*$J$5</f>
        <v>0</v>
      </c>
      <c r="E73" s="76">
        <f aca="true" t="shared" si="2" ref="E73:E75">D73*$J$4</f>
        <v>0</v>
      </c>
      <c r="F73" s="77"/>
      <c r="G73" s="118">
        <v>30.52</v>
      </c>
    </row>
    <row r="74" spans="1:7" ht="15.75">
      <c r="A74" s="117" t="s">
        <v>167</v>
      </c>
      <c r="B74" s="75"/>
      <c r="C74" s="76"/>
      <c r="D74" s="76">
        <f t="shared" si="1"/>
        <v>0</v>
      </c>
      <c r="E74" s="76">
        <f t="shared" si="2"/>
        <v>0</v>
      </c>
      <c r="F74" s="77"/>
      <c r="G74" s="118">
        <v>14.6</v>
      </c>
    </row>
    <row r="75" spans="1:7" ht="16.5">
      <c r="A75" s="119" t="s">
        <v>168</v>
      </c>
      <c r="B75" s="120"/>
      <c r="C75" s="121"/>
      <c r="D75" s="76">
        <f t="shared" si="1"/>
        <v>0</v>
      </c>
      <c r="E75" s="76">
        <f t="shared" si="2"/>
        <v>0</v>
      </c>
      <c r="F75" s="122"/>
      <c r="G75" s="118">
        <v>71.39</v>
      </c>
    </row>
    <row r="76" spans="1:7" ht="15.75">
      <c r="A76" s="79" t="s">
        <v>169</v>
      </c>
      <c r="B76" s="40"/>
      <c r="C76" s="94"/>
      <c r="D76" s="94"/>
      <c r="E76" s="94"/>
      <c r="F76" s="96"/>
      <c r="G76" s="123">
        <v>33.33</v>
      </c>
    </row>
    <row r="77" spans="1:7" ht="15.75">
      <c r="A77" s="79" t="s">
        <v>170</v>
      </c>
      <c r="B77" s="40"/>
      <c r="C77" s="94"/>
      <c r="D77" s="94"/>
      <c r="E77" s="94"/>
      <c r="F77" s="96"/>
      <c r="G77" s="123">
        <v>41.88</v>
      </c>
    </row>
    <row r="78" spans="1:7" ht="15.75">
      <c r="A78" s="79" t="s">
        <v>171</v>
      </c>
      <c r="B78" s="40"/>
      <c r="C78" s="94"/>
      <c r="D78" s="94"/>
      <c r="E78" s="94"/>
      <c r="F78" s="96"/>
      <c r="G78" s="123">
        <v>27.61</v>
      </c>
    </row>
    <row r="79" spans="1:7" ht="15.75">
      <c r="A79" s="79" t="s">
        <v>172</v>
      </c>
      <c r="B79" s="40"/>
      <c r="C79" s="94"/>
      <c r="D79" s="94"/>
      <c r="E79" s="94"/>
      <c r="F79" s="96"/>
      <c r="G79" s="123">
        <v>34.98</v>
      </c>
    </row>
    <row r="80" spans="1:7" ht="15.75">
      <c r="A80" s="79" t="s">
        <v>173</v>
      </c>
      <c r="B80" s="40"/>
      <c r="C80" s="94"/>
      <c r="D80" s="94"/>
      <c r="E80" s="94"/>
      <c r="F80" s="96"/>
      <c r="G80" s="123">
        <v>48.3</v>
      </c>
    </row>
    <row r="81" spans="1:7" ht="15.75">
      <c r="A81" s="79" t="s">
        <v>174</v>
      </c>
      <c r="B81" s="40"/>
      <c r="C81" s="94"/>
      <c r="D81" s="94"/>
      <c r="E81" s="94"/>
      <c r="F81" s="96"/>
      <c r="G81" s="123">
        <v>69.39</v>
      </c>
    </row>
    <row r="82" spans="1:7" ht="15.75">
      <c r="A82" s="79" t="s">
        <v>175</v>
      </c>
      <c r="B82" s="40"/>
      <c r="C82" s="94"/>
      <c r="D82" s="94"/>
      <c r="E82" s="94"/>
      <c r="F82" s="96"/>
      <c r="G82" s="123">
        <v>85.55</v>
      </c>
    </row>
    <row r="83" spans="1:7" ht="15.75">
      <c r="A83" s="79" t="s">
        <v>176</v>
      </c>
      <c r="B83" s="40"/>
      <c r="C83" s="94"/>
      <c r="D83" s="94"/>
      <c r="E83" s="94"/>
      <c r="F83" s="96"/>
      <c r="G83" s="123">
        <v>17.91</v>
      </c>
    </row>
    <row r="84" spans="1:8" ht="15.75">
      <c r="A84" s="79" t="s">
        <v>177</v>
      </c>
      <c r="B84" s="40"/>
      <c r="C84" s="94"/>
      <c r="D84" s="94"/>
      <c r="E84" s="94"/>
      <c r="F84" s="96"/>
      <c r="G84" s="123">
        <v>55.71</v>
      </c>
      <c r="H84" s="107" t="s">
        <v>130</v>
      </c>
    </row>
    <row r="85" spans="1:7" ht="15.75">
      <c r="A85" s="79" t="s">
        <v>178</v>
      </c>
      <c r="B85" s="40"/>
      <c r="C85" s="94"/>
      <c r="D85" s="94"/>
      <c r="E85" s="94"/>
      <c r="F85" s="96"/>
      <c r="G85" s="123">
        <v>198.61</v>
      </c>
    </row>
    <row r="86" spans="1:7" ht="15.75">
      <c r="A86" s="79" t="s">
        <v>179</v>
      </c>
      <c r="B86" s="40"/>
      <c r="C86" s="94"/>
      <c r="D86" s="94"/>
      <c r="E86" s="94"/>
      <c r="F86" s="96"/>
      <c r="G86" s="123">
        <v>30.39</v>
      </c>
    </row>
    <row r="87" spans="1:7" ht="15.75">
      <c r="A87" s="79" t="s">
        <v>180</v>
      </c>
      <c r="B87" s="40"/>
      <c r="C87" s="94"/>
      <c r="D87" s="94"/>
      <c r="E87" s="94"/>
      <c r="F87" s="96"/>
      <c r="G87" s="123">
        <v>88.32</v>
      </c>
    </row>
    <row r="88" spans="1:8" ht="15.75">
      <c r="A88" s="79" t="s">
        <v>181</v>
      </c>
      <c r="B88" s="40"/>
      <c r="C88" s="94"/>
      <c r="D88" s="94"/>
      <c r="E88" s="94"/>
      <c r="F88" s="96"/>
      <c r="G88" s="123">
        <v>12.85</v>
      </c>
      <c r="H88" s="107" t="s">
        <v>130</v>
      </c>
    </row>
    <row r="89" spans="1:7" ht="15.75">
      <c r="A89" s="79" t="s">
        <v>182</v>
      </c>
      <c r="B89" s="40"/>
      <c r="C89" s="94"/>
      <c r="D89" s="94"/>
      <c r="E89" s="94"/>
      <c r="F89" s="96"/>
      <c r="G89" s="123">
        <v>13.66</v>
      </c>
    </row>
    <row r="90" spans="1:7" ht="15.75">
      <c r="A90" s="79" t="s">
        <v>183</v>
      </c>
      <c r="B90" s="40"/>
      <c r="C90" s="94"/>
      <c r="D90" s="94"/>
      <c r="E90" s="94"/>
      <c r="F90" s="96"/>
      <c r="G90" s="123">
        <v>77.3</v>
      </c>
    </row>
    <row r="91" spans="1:7" ht="15.75">
      <c r="A91" s="79" t="s">
        <v>184</v>
      </c>
      <c r="B91" s="40"/>
      <c r="C91" s="94"/>
      <c r="D91" s="94"/>
      <c r="E91" s="94"/>
      <c r="F91" s="96"/>
      <c r="G91" s="123">
        <v>40.56</v>
      </c>
    </row>
    <row r="92" spans="1:7" ht="15.75">
      <c r="A92" s="79" t="s">
        <v>185</v>
      </c>
      <c r="B92" s="40"/>
      <c r="C92" s="94"/>
      <c r="D92" s="94"/>
      <c r="E92" s="94"/>
      <c r="F92" s="96"/>
      <c r="G92" s="123">
        <v>20.96</v>
      </c>
    </row>
    <row r="93" spans="1:7" ht="15.75">
      <c r="A93" s="79" t="s">
        <v>186</v>
      </c>
      <c r="B93" s="40"/>
      <c r="C93" s="94"/>
      <c r="D93" s="94"/>
      <c r="E93" s="94"/>
      <c r="F93" s="96"/>
      <c r="G93" s="123">
        <v>29.64</v>
      </c>
    </row>
    <row r="94" spans="1:7" ht="15.75">
      <c r="A94" s="79" t="s">
        <v>187</v>
      </c>
      <c r="B94" s="40"/>
      <c r="C94" s="94"/>
      <c r="D94" s="94"/>
      <c r="E94" s="94"/>
      <c r="F94" s="96"/>
      <c r="G94" s="123">
        <v>25.69</v>
      </c>
    </row>
    <row r="95" spans="1:7" ht="15.75">
      <c r="A95" s="79" t="s">
        <v>188</v>
      </c>
      <c r="B95" s="40"/>
      <c r="C95" s="94"/>
      <c r="D95" s="94"/>
      <c r="E95" s="94"/>
      <c r="F95" s="96"/>
      <c r="G95" s="123">
        <v>77.74</v>
      </c>
    </row>
    <row r="96" spans="1:7" ht="15">
      <c r="A96" s="113"/>
      <c r="B96" s="113"/>
      <c r="C96" s="114"/>
      <c r="D96" s="114"/>
      <c r="E96" s="114"/>
      <c r="F96" s="115"/>
      <c r="G96" s="116"/>
    </row>
    <row r="97" spans="1:7" ht="19.5">
      <c r="A97" s="64" t="s">
        <v>111</v>
      </c>
      <c r="B97" s="65" t="s">
        <v>91</v>
      </c>
      <c r="C97" s="66"/>
      <c r="D97" s="67">
        <f>SUM(D100:D111)</f>
        <v>1253.8</v>
      </c>
      <c r="E97" s="67"/>
      <c r="F97" s="68"/>
      <c r="G97" s="69">
        <f>SUM(G99:G111)</f>
        <v>2314.27</v>
      </c>
    </row>
    <row r="98" spans="1:7" ht="15.75">
      <c r="A98" s="71"/>
      <c r="B98" s="72" t="s">
        <v>93</v>
      </c>
      <c r="C98" s="73" t="s">
        <v>94</v>
      </c>
      <c r="D98" s="73" t="s">
        <v>95</v>
      </c>
      <c r="E98" s="73" t="s">
        <v>96</v>
      </c>
      <c r="F98" s="73" t="s">
        <v>97</v>
      </c>
      <c r="G98" s="74" t="s">
        <v>98</v>
      </c>
    </row>
    <row r="99" spans="1:9" ht="15.75">
      <c r="A99" s="110" t="s">
        <v>189</v>
      </c>
      <c r="B99" s="75"/>
      <c r="C99" s="76"/>
      <c r="D99" s="76"/>
      <c r="E99" s="76"/>
      <c r="F99" s="77"/>
      <c r="G99" s="106">
        <v>77.77</v>
      </c>
      <c r="H99" s="107" t="s">
        <v>100</v>
      </c>
      <c r="I99" s="107" t="s">
        <v>128</v>
      </c>
    </row>
    <row r="100" spans="1:8" ht="15.75">
      <c r="A100" s="83" t="s">
        <v>190</v>
      </c>
      <c r="B100" s="75"/>
      <c r="C100" s="76"/>
      <c r="D100" s="76"/>
      <c r="E100" s="76"/>
      <c r="F100" s="77"/>
      <c r="G100" s="106">
        <v>340</v>
      </c>
      <c r="H100" s="107" t="s">
        <v>100</v>
      </c>
    </row>
    <row r="101" spans="1:8" ht="15.75">
      <c r="A101" s="83" t="s">
        <v>191</v>
      </c>
      <c r="B101" s="75"/>
      <c r="C101" s="76"/>
      <c r="D101" s="76"/>
      <c r="E101" s="76"/>
      <c r="F101" s="77"/>
      <c r="G101" s="106">
        <v>157</v>
      </c>
      <c r="H101" s="107" t="s">
        <v>100</v>
      </c>
    </row>
    <row r="102" spans="1:8" ht="15.75">
      <c r="A102" s="117" t="s">
        <v>192</v>
      </c>
      <c r="B102" s="75">
        <v>1</v>
      </c>
      <c r="C102" s="76"/>
      <c r="D102" s="76"/>
      <c r="E102" s="76"/>
      <c r="F102" s="77"/>
      <c r="G102" s="118">
        <v>386.06</v>
      </c>
      <c r="H102" s="107" t="s">
        <v>100</v>
      </c>
    </row>
    <row r="103" spans="1:8" ht="15.75">
      <c r="A103" s="83" t="s">
        <v>193</v>
      </c>
      <c r="B103" s="75"/>
      <c r="C103" s="76"/>
      <c r="D103" s="76"/>
      <c r="E103" s="76"/>
      <c r="F103" s="77"/>
      <c r="G103" s="106">
        <v>550.03</v>
      </c>
      <c r="H103" s="107" t="s">
        <v>100</v>
      </c>
    </row>
    <row r="104" spans="1:8" ht="15.75">
      <c r="A104" s="83" t="s">
        <v>194</v>
      </c>
      <c r="B104" s="75"/>
      <c r="C104" s="76"/>
      <c r="D104" s="76"/>
      <c r="E104" s="76"/>
      <c r="F104" s="77"/>
      <c r="G104" s="106">
        <v>228.57</v>
      </c>
      <c r="H104" s="107" t="s">
        <v>195</v>
      </c>
    </row>
    <row r="105" spans="1:8" ht="15.75">
      <c r="A105" s="83" t="s">
        <v>196</v>
      </c>
      <c r="B105" s="75"/>
      <c r="C105" s="76"/>
      <c r="D105" s="76"/>
      <c r="E105" s="76"/>
      <c r="F105" s="77"/>
      <c r="G105" s="106">
        <v>80.04</v>
      </c>
      <c r="H105" s="107" t="s">
        <v>100</v>
      </c>
    </row>
    <row r="106" spans="1:11" ht="15.75">
      <c r="A106" s="83" t="s">
        <v>53</v>
      </c>
      <c r="B106" s="75"/>
      <c r="C106" s="76"/>
      <c r="D106" s="76"/>
      <c r="E106" s="76"/>
      <c r="F106" s="77"/>
      <c r="G106" s="106">
        <v>41.27</v>
      </c>
      <c r="H106" s="107" t="s">
        <v>100</v>
      </c>
      <c r="I106" s="124"/>
      <c r="J106" s="124" t="s">
        <v>197</v>
      </c>
      <c r="K106" s="124">
        <f>SUM(G9,G10,G11,G14,G100,G101,G46)</f>
        <v>6106</v>
      </c>
    </row>
    <row r="107" spans="1:11" ht="15.75">
      <c r="A107" s="83" t="s">
        <v>198</v>
      </c>
      <c r="B107" s="87"/>
      <c r="C107" s="90"/>
      <c r="D107" s="76"/>
      <c r="E107" s="76"/>
      <c r="F107" s="77"/>
      <c r="G107" s="106">
        <v>35.9</v>
      </c>
      <c r="H107" s="107" t="s">
        <v>100</v>
      </c>
      <c r="J107" t="s">
        <v>199</v>
      </c>
      <c r="K107" s="125">
        <v>7100</v>
      </c>
    </row>
    <row r="108" spans="1:11" ht="15.75">
      <c r="A108" s="83" t="s">
        <v>200</v>
      </c>
      <c r="B108" s="75">
        <v>1</v>
      </c>
      <c r="C108" s="76">
        <v>560.56</v>
      </c>
      <c r="D108" s="76">
        <f aca="true" t="shared" si="3" ref="D108:D109">(B108*C108)+(B108*C108)*$J$5</f>
        <v>560.56</v>
      </c>
      <c r="E108" s="76">
        <f aca="true" t="shared" si="4" ref="E108:E109">D108*$J$4</f>
        <v>140.14</v>
      </c>
      <c r="F108" s="77"/>
      <c r="G108" s="126">
        <f aca="true" t="shared" si="5" ref="G108:G109">IF(F108="x",(D108+D108*$J$6)*$J$4,(D108+D108*$J$7)*$J$4)</f>
        <v>140.14</v>
      </c>
      <c r="H108" s="107" t="s">
        <v>100</v>
      </c>
      <c r="J108" t="s">
        <v>201</v>
      </c>
      <c r="K108" s="124" t="e">
        <f>SUM(#REF!,G15,G108,G109,H47)</f>
        <v>#REF!</v>
      </c>
    </row>
    <row r="109" spans="1:8" ht="15.75">
      <c r="A109" s="88" t="s">
        <v>202</v>
      </c>
      <c r="B109" s="127">
        <v>1</v>
      </c>
      <c r="C109" s="128">
        <v>693.24</v>
      </c>
      <c r="D109" s="76">
        <f t="shared" si="3"/>
        <v>693.24</v>
      </c>
      <c r="E109" s="76">
        <f t="shared" si="4"/>
        <v>173.31</v>
      </c>
      <c r="F109" s="129"/>
      <c r="G109" s="126">
        <f t="shared" si="5"/>
        <v>173.31</v>
      </c>
      <c r="H109" s="107" t="s">
        <v>100</v>
      </c>
    </row>
    <row r="110" spans="1:8" ht="15.75">
      <c r="A110" s="130" t="s">
        <v>203</v>
      </c>
      <c r="B110" s="127"/>
      <c r="C110" s="128"/>
      <c r="D110" s="76"/>
      <c r="E110" s="76"/>
      <c r="F110" s="129"/>
      <c r="G110" s="106">
        <v>60</v>
      </c>
      <c r="H110" s="107" t="s">
        <v>100</v>
      </c>
    </row>
    <row r="111" spans="1:13" ht="16.5">
      <c r="A111" s="119" t="s">
        <v>204</v>
      </c>
      <c r="B111" s="120"/>
      <c r="C111" s="121"/>
      <c r="D111" s="76"/>
      <c r="E111" s="76"/>
      <c r="F111" s="122"/>
      <c r="G111" s="106">
        <v>44.18</v>
      </c>
      <c r="H111" s="107" t="s">
        <v>100</v>
      </c>
      <c r="J111" t="s">
        <v>205</v>
      </c>
      <c r="K111" s="1" t="e">
        <f>G3-#REF!</f>
        <v>#REF!</v>
      </c>
      <c r="M111" s="1"/>
    </row>
    <row r="112" spans="1:7" ht="15">
      <c r="A112" s="113"/>
      <c r="B112" s="113"/>
      <c r="C112" s="114"/>
      <c r="D112" s="114"/>
      <c r="E112" s="114"/>
      <c r="F112" s="115"/>
      <c r="G112" s="116"/>
    </row>
    <row r="113" spans="1:7" ht="19.5">
      <c r="A113" s="131" t="s">
        <v>113</v>
      </c>
      <c r="B113" s="65" t="s">
        <v>91</v>
      </c>
      <c r="C113" s="66"/>
      <c r="D113" s="67">
        <f>SUM(D115:D126)</f>
        <v>0</v>
      </c>
      <c r="E113" s="67"/>
      <c r="F113" s="68"/>
      <c r="G113" s="69">
        <f>SUM(G115:G130)</f>
        <v>984.81</v>
      </c>
    </row>
    <row r="114" spans="1:7" ht="15.75">
      <c r="A114" s="71"/>
      <c r="B114" s="72" t="s">
        <v>93</v>
      </c>
      <c r="C114" s="73" t="s">
        <v>94</v>
      </c>
      <c r="D114" s="73" t="s">
        <v>95</v>
      </c>
      <c r="E114" s="73" t="s">
        <v>96</v>
      </c>
      <c r="F114" s="73" t="s">
        <v>97</v>
      </c>
      <c r="G114" s="74" t="s">
        <v>98</v>
      </c>
    </row>
    <row r="115" spans="1:7" ht="15.75">
      <c r="A115" s="87" t="s">
        <v>206</v>
      </c>
      <c r="B115" s="75"/>
      <c r="C115" s="76"/>
      <c r="D115" s="76"/>
      <c r="E115" s="76"/>
      <c r="F115" s="77"/>
      <c r="G115" s="78">
        <v>102.24</v>
      </c>
    </row>
    <row r="116" spans="1:7" ht="15.75">
      <c r="A116" s="87" t="s">
        <v>207</v>
      </c>
      <c r="B116" s="75"/>
      <c r="C116" s="76"/>
      <c r="D116" s="76"/>
      <c r="E116" s="76"/>
      <c r="F116" s="77"/>
      <c r="G116" s="78">
        <v>56.88</v>
      </c>
    </row>
    <row r="117" spans="1:7" ht="15.75">
      <c r="A117" s="87" t="s">
        <v>208</v>
      </c>
      <c r="B117" s="87"/>
      <c r="C117" s="76"/>
      <c r="D117" s="76"/>
      <c r="E117" s="90"/>
      <c r="F117" s="77"/>
      <c r="G117" s="132">
        <v>5.75</v>
      </c>
    </row>
    <row r="118" spans="1:7" ht="15.75">
      <c r="A118" s="87" t="s">
        <v>209</v>
      </c>
      <c r="B118" s="87"/>
      <c r="C118" s="76"/>
      <c r="D118" s="76"/>
      <c r="E118" s="76"/>
      <c r="F118" s="77"/>
      <c r="G118" s="132">
        <v>55.6</v>
      </c>
    </row>
    <row r="119" spans="1:8" ht="15.75">
      <c r="A119" s="87" t="s">
        <v>210</v>
      </c>
      <c r="B119" s="87"/>
      <c r="C119" s="76"/>
      <c r="D119" s="76"/>
      <c r="E119" s="76"/>
      <c r="F119" s="77"/>
      <c r="G119" s="132">
        <v>78.39</v>
      </c>
      <c r="H119" s="107" t="s">
        <v>121</v>
      </c>
    </row>
    <row r="120" spans="1:7" ht="15.75">
      <c r="A120" s="87" t="s">
        <v>211</v>
      </c>
      <c r="B120" s="87"/>
      <c r="C120" s="76"/>
      <c r="D120" s="76"/>
      <c r="E120" s="76"/>
      <c r="F120" s="77"/>
      <c r="G120" s="132">
        <v>41.37</v>
      </c>
    </row>
    <row r="121" spans="1:7" ht="15.75">
      <c r="A121" s="87" t="s">
        <v>212</v>
      </c>
      <c r="B121" s="75"/>
      <c r="C121" s="76"/>
      <c r="D121" s="76"/>
      <c r="E121" s="76"/>
      <c r="F121" s="77"/>
      <c r="G121" s="132">
        <v>12.78</v>
      </c>
    </row>
    <row r="122" spans="1:7" ht="15.75">
      <c r="A122" s="87" t="s">
        <v>213</v>
      </c>
      <c r="B122" s="87"/>
      <c r="C122" s="76"/>
      <c r="D122" s="76"/>
      <c r="E122" s="76"/>
      <c r="F122" s="77"/>
      <c r="G122" s="132">
        <v>65</v>
      </c>
    </row>
    <row r="123" spans="1:7" ht="15.75">
      <c r="A123" s="87" t="s">
        <v>214</v>
      </c>
      <c r="B123" s="87"/>
      <c r="C123" s="76"/>
      <c r="D123" s="76"/>
      <c r="E123" s="76"/>
      <c r="F123" s="77"/>
      <c r="G123" s="132">
        <v>19.99</v>
      </c>
    </row>
    <row r="124" spans="1:7" ht="15.75">
      <c r="A124" s="87" t="s">
        <v>215</v>
      </c>
      <c r="B124" s="87"/>
      <c r="C124" s="76"/>
      <c r="D124" s="76"/>
      <c r="E124" s="76"/>
      <c r="F124" s="77"/>
      <c r="G124" s="132">
        <v>44.29</v>
      </c>
    </row>
    <row r="125" spans="1:7" ht="15.75">
      <c r="A125" s="87" t="s">
        <v>216</v>
      </c>
      <c r="B125" s="87"/>
      <c r="C125" s="76"/>
      <c r="D125" s="76"/>
      <c r="E125" s="76"/>
      <c r="F125" s="77"/>
      <c r="G125" s="132">
        <v>15</v>
      </c>
    </row>
    <row r="126" spans="1:7" ht="15.75">
      <c r="A126" s="87" t="s">
        <v>217</v>
      </c>
      <c r="B126" s="87"/>
      <c r="C126" s="76"/>
      <c r="D126" s="76"/>
      <c r="E126" s="76"/>
      <c r="F126" s="77"/>
      <c r="G126" s="132">
        <v>259.52</v>
      </c>
    </row>
    <row r="127" spans="1:7" ht="15.75">
      <c r="A127" s="87" t="s">
        <v>218</v>
      </c>
      <c r="B127" s="87"/>
      <c r="C127" s="76"/>
      <c r="D127" s="76"/>
      <c r="E127" s="76"/>
      <c r="F127" s="77"/>
      <c r="G127" s="132">
        <v>47.29</v>
      </c>
    </row>
    <row r="128" spans="1:7" ht="15.75">
      <c r="A128" s="87" t="s">
        <v>219</v>
      </c>
      <c r="B128" s="87"/>
      <c r="C128" s="76"/>
      <c r="D128" s="76"/>
      <c r="E128" s="76"/>
      <c r="F128" s="77"/>
      <c r="G128" s="132">
        <v>135.03</v>
      </c>
    </row>
    <row r="129" spans="1:8" ht="15.75">
      <c r="A129" s="79" t="s">
        <v>220</v>
      </c>
      <c r="B129" s="79"/>
      <c r="C129" s="94"/>
      <c r="D129" s="94"/>
      <c r="E129" s="94"/>
      <c r="F129" s="96"/>
      <c r="G129" s="133">
        <v>9.87</v>
      </c>
      <c r="H129" s="107" t="s">
        <v>121</v>
      </c>
    </row>
    <row r="130" spans="1:8" ht="15.75">
      <c r="A130" s="79" t="s">
        <v>221</v>
      </c>
      <c r="B130" s="79"/>
      <c r="C130" s="94"/>
      <c r="D130" s="94"/>
      <c r="E130" s="94"/>
      <c r="F130" s="96"/>
      <c r="G130" s="133">
        <v>35.81</v>
      </c>
      <c r="H130" s="107"/>
    </row>
    <row r="131" spans="1:7" ht="15">
      <c r="A131" s="98"/>
      <c r="B131" s="98"/>
      <c r="C131" s="99"/>
      <c r="D131" s="99"/>
      <c r="E131" s="99"/>
      <c r="F131" s="100"/>
      <c r="G131" s="101"/>
    </row>
    <row r="132" spans="1:7" ht="15">
      <c r="A132" s="113"/>
      <c r="B132" s="113"/>
      <c r="C132" s="114"/>
      <c r="D132" s="114"/>
      <c r="E132" s="114"/>
      <c r="F132" s="115"/>
      <c r="G132" s="134"/>
    </row>
    <row r="135" spans="3:4" ht="15">
      <c r="C135" s="107" t="s">
        <v>222</v>
      </c>
      <c r="D135" s="107">
        <v>427.81</v>
      </c>
    </row>
    <row r="139" ht="15">
      <c r="A139" s="15"/>
    </row>
    <row r="140" ht="15">
      <c r="A140" s="15"/>
    </row>
    <row r="141" ht="15">
      <c r="A141" s="15"/>
    </row>
    <row r="142" ht="15">
      <c r="A142" s="15"/>
    </row>
    <row r="143" ht="15">
      <c r="A143" s="15"/>
    </row>
    <row r="144" ht="15">
      <c r="A144" s="15"/>
    </row>
    <row r="145" ht="15">
      <c r="A145" s="15"/>
    </row>
    <row r="151" ht="15">
      <c r="A151" s="2"/>
    </row>
  </sheetData>
  <mergeCells count="21">
    <mergeCell ref="A142:G142"/>
    <mergeCell ref="A143:G143"/>
    <mergeCell ref="A144:G144"/>
    <mergeCell ref="A145:G145"/>
    <mergeCell ref="A140:G140"/>
    <mergeCell ref="A141:G141"/>
    <mergeCell ref="A139:G139"/>
    <mergeCell ref="A113:A114"/>
    <mergeCell ref="B113:C113"/>
    <mergeCell ref="A97:A98"/>
    <mergeCell ref="B97:C97"/>
    <mergeCell ref="B3:C3"/>
    <mergeCell ref="A1:G1"/>
    <mergeCell ref="B2:G2"/>
    <mergeCell ref="A4:A5"/>
    <mergeCell ref="A7:A8"/>
    <mergeCell ref="B7:C7"/>
    <mergeCell ref="A49:A50"/>
    <mergeCell ref="A38:A39"/>
    <mergeCell ref="B38:C38"/>
    <mergeCell ref="B49:C4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P50"/>
  <sheetViews>
    <sheetView workbookViewId="0" topLeftCell="A1"/>
  </sheetViews>
  <sheetFormatPr defaultColWidth="14.421875" defaultRowHeight="15" customHeight="1"/>
  <cols>
    <col min="1" max="1" width="9.421875" style="0" customWidth="1"/>
    <col min="2" max="3" width="32.421875" style="0" customWidth="1"/>
    <col min="4" max="4" width="7.57421875" style="0" customWidth="1"/>
    <col min="5" max="5" width="14.8515625" style="0" customWidth="1"/>
    <col min="6" max="6" width="11.28125" style="0" customWidth="1"/>
    <col min="7" max="7" width="7.57421875" style="0" customWidth="1"/>
    <col min="8" max="8" width="33.7109375" style="0" customWidth="1"/>
    <col min="9" max="9" width="11.140625" style="0" customWidth="1"/>
    <col min="10" max="11" width="7.57421875" style="0" customWidth="1"/>
    <col min="12" max="12" width="27.8515625" style="0" customWidth="1"/>
    <col min="13" max="13" width="11.140625" style="0" customWidth="1"/>
    <col min="14" max="14" width="7.57421875" style="0" customWidth="1"/>
    <col min="15" max="15" width="51.140625" style="0" customWidth="1"/>
    <col min="16" max="16" width="9.28125" style="0" customWidth="1"/>
    <col min="17" max="26" width="12.57421875" style="0" customWidth="1"/>
  </cols>
  <sheetData>
    <row r="1" spans="5:16" ht="15">
      <c r="E1" s="4" t="s">
        <v>17</v>
      </c>
      <c r="F1" s="5"/>
      <c r="P1" s="1"/>
    </row>
    <row r="2" spans="1:16" ht="15">
      <c r="A2" s="6" t="s">
        <v>18</v>
      </c>
      <c r="B2" s="7"/>
      <c r="C2" s="7"/>
      <c r="D2" s="8"/>
      <c r="E2" s="9">
        <f aca="true" t="shared" si="0" ref="E2:F2">SUM(E4:E13)</f>
        <v>2024.185</v>
      </c>
      <c r="F2" s="10">
        <f t="shared" si="0"/>
        <v>506.04125</v>
      </c>
      <c r="I2" s="2" t="s">
        <v>19</v>
      </c>
      <c r="J2">
        <v>13.77</v>
      </c>
      <c r="L2" s="2"/>
      <c r="P2" s="1"/>
    </row>
    <row r="3" spans="1:16" ht="15">
      <c r="A3" s="11" t="s">
        <v>20</v>
      </c>
      <c r="B3" s="11" t="s">
        <v>21</v>
      </c>
      <c r="C3" s="11" t="s">
        <v>22</v>
      </c>
      <c r="D3" s="11" t="s">
        <v>23</v>
      </c>
      <c r="E3" s="12" t="s">
        <v>24</v>
      </c>
      <c r="F3" s="13" t="s">
        <v>25</v>
      </c>
      <c r="G3" s="14"/>
      <c r="H3" s="14"/>
      <c r="I3" s="15" t="s">
        <v>26</v>
      </c>
      <c r="J3">
        <f>J2/4</f>
        <v>3.4425</v>
      </c>
      <c r="L3" s="1"/>
      <c r="P3" s="1"/>
    </row>
    <row r="4" spans="1:16" ht="15">
      <c r="A4" s="16">
        <v>43100</v>
      </c>
      <c r="B4" s="17" t="s">
        <v>27</v>
      </c>
      <c r="C4" s="17" t="s">
        <v>28</v>
      </c>
      <c r="D4" s="17">
        <v>20</v>
      </c>
      <c r="E4" s="18">
        <v>34.42</v>
      </c>
      <c r="F4" s="19">
        <v>8.6</v>
      </c>
      <c r="P4" s="1"/>
    </row>
    <row r="5" spans="1:16" ht="15">
      <c r="A5" s="16">
        <v>43101</v>
      </c>
      <c r="B5" s="17" t="s">
        <v>29</v>
      </c>
      <c r="C5" s="17" t="s">
        <v>30</v>
      </c>
      <c r="D5" s="17">
        <v>25</v>
      </c>
      <c r="E5" s="18">
        <f>D5/8*J2</f>
        <v>43.03125</v>
      </c>
      <c r="F5" s="19">
        <f aca="true" t="shared" si="1" ref="F5:F13">E5/4</f>
        <v>10.7578125</v>
      </c>
      <c r="I5" s="2" t="s">
        <v>31</v>
      </c>
      <c r="P5" s="1"/>
    </row>
    <row r="6" spans="1:16" ht="15">
      <c r="A6" s="16">
        <v>43101</v>
      </c>
      <c r="B6" s="17" t="s">
        <v>30</v>
      </c>
      <c r="C6" s="17" t="s">
        <v>32</v>
      </c>
      <c r="D6" s="17">
        <v>61</v>
      </c>
      <c r="E6" s="18">
        <f>D6/8*J2</f>
        <v>104.99625</v>
      </c>
      <c r="F6" s="19">
        <f t="shared" si="1"/>
        <v>26.2490625</v>
      </c>
      <c r="P6" s="1"/>
    </row>
    <row r="7" spans="1:16" ht="15">
      <c r="A7" s="16">
        <v>43101</v>
      </c>
      <c r="B7" s="17" t="s">
        <v>32</v>
      </c>
      <c r="C7" s="17" t="s">
        <v>33</v>
      </c>
      <c r="D7" s="17">
        <v>65</v>
      </c>
      <c r="E7" s="18">
        <f>D7/8*J2</f>
        <v>111.88125</v>
      </c>
      <c r="F7" s="19">
        <f t="shared" si="1"/>
        <v>27.9703125</v>
      </c>
      <c r="P7" s="1"/>
    </row>
    <row r="8" spans="1:16" ht="15">
      <c r="A8" s="16">
        <v>43101</v>
      </c>
      <c r="B8" s="17" t="s">
        <v>33</v>
      </c>
      <c r="C8" s="17" t="s">
        <v>28</v>
      </c>
      <c r="D8" s="17">
        <v>2</v>
      </c>
      <c r="E8" s="18">
        <f>D8/8*J2</f>
        <v>3.4425</v>
      </c>
      <c r="F8" s="19">
        <f t="shared" si="1"/>
        <v>0.860625</v>
      </c>
      <c r="P8" s="1"/>
    </row>
    <row r="9" spans="1:16" ht="15">
      <c r="A9" s="16">
        <v>43102</v>
      </c>
      <c r="B9" s="17" t="s">
        <v>34</v>
      </c>
      <c r="C9" s="17" t="s">
        <v>35</v>
      </c>
      <c r="D9" s="17">
        <v>405</v>
      </c>
      <c r="E9" s="18">
        <f>D9/8*J2</f>
        <v>697.10625</v>
      </c>
      <c r="F9" s="19">
        <f t="shared" si="1"/>
        <v>174.2765625</v>
      </c>
      <c r="P9" s="1"/>
    </row>
    <row r="10" spans="1:16" ht="15">
      <c r="A10" s="16">
        <v>43102</v>
      </c>
      <c r="B10" s="17" t="s">
        <v>36</v>
      </c>
      <c r="C10" s="17" t="s">
        <v>37</v>
      </c>
      <c r="D10" s="17">
        <v>44</v>
      </c>
      <c r="E10" s="18">
        <f>D10/8*J2</f>
        <v>75.735</v>
      </c>
      <c r="F10" s="19">
        <f t="shared" si="1"/>
        <v>18.93375</v>
      </c>
      <c r="P10" s="1"/>
    </row>
    <row r="11" spans="1:16" ht="15">
      <c r="A11" s="16">
        <v>43102</v>
      </c>
      <c r="B11" s="17" t="s">
        <v>37</v>
      </c>
      <c r="C11" s="20" t="s">
        <v>38</v>
      </c>
      <c r="D11" s="17">
        <v>12</v>
      </c>
      <c r="E11" s="18">
        <f>D11/8*J2</f>
        <v>20.655</v>
      </c>
      <c r="F11" s="19">
        <f t="shared" si="1"/>
        <v>5.16375</v>
      </c>
      <c r="P11" s="1"/>
    </row>
    <row r="12" spans="1:16" ht="15">
      <c r="A12" s="16">
        <v>43103</v>
      </c>
      <c r="B12" s="17" t="s">
        <v>39</v>
      </c>
      <c r="C12" s="17" t="s">
        <v>39</v>
      </c>
      <c r="D12" s="17">
        <v>100</v>
      </c>
      <c r="E12" s="18">
        <f>D12/8*J2</f>
        <v>172.125</v>
      </c>
      <c r="F12" s="19">
        <f t="shared" si="1"/>
        <v>43.03125</v>
      </c>
      <c r="P12" s="1"/>
    </row>
    <row r="13" spans="1:16" ht="15">
      <c r="A13" s="16">
        <v>43104</v>
      </c>
      <c r="B13" s="17" t="s">
        <v>38</v>
      </c>
      <c r="C13" s="17" t="s">
        <v>27</v>
      </c>
      <c r="D13" s="17">
        <v>442</v>
      </c>
      <c r="E13" s="18">
        <f>D13/8*J2</f>
        <v>760.7925</v>
      </c>
      <c r="F13" s="19">
        <f t="shared" si="1"/>
        <v>190.198125</v>
      </c>
      <c r="P13" s="1"/>
    </row>
    <row r="14" spans="5:16" ht="15">
      <c r="E14" s="21"/>
      <c r="F14" s="1"/>
      <c r="P14" s="1"/>
    </row>
    <row r="15" spans="5:16" ht="15">
      <c r="E15" s="21"/>
      <c r="F15" s="1"/>
      <c r="P15" s="1"/>
    </row>
    <row r="16" spans="5:16" ht="15">
      <c r="E16" s="4" t="s">
        <v>40</v>
      </c>
      <c r="F16" s="5"/>
      <c r="P16" s="1"/>
    </row>
    <row r="17" spans="5:16" ht="15">
      <c r="E17" s="22">
        <f>SUM(E18:E37)</f>
        <v>1735.02</v>
      </c>
      <c r="F17" s="23">
        <f>SUM(F18:F40)</f>
        <v>445.005</v>
      </c>
      <c r="H17" t="s">
        <v>41</v>
      </c>
      <c r="J17" t="s">
        <v>42</v>
      </c>
      <c r="L17" t="s">
        <v>43</v>
      </c>
      <c r="P17" s="1"/>
    </row>
    <row r="18" spans="1:16" ht="15">
      <c r="A18" s="16">
        <v>43107</v>
      </c>
      <c r="B18" s="17" t="s">
        <v>44</v>
      </c>
      <c r="C18" s="17" t="s">
        <v>45</v>
      </c>
      <c r="D18" s="17">
        <v>85</v>
      </c>
      <c r="E18" s="18">
        <f>D18/8*J2</f>
        <v>146.30625</v>
      </c>
      <c r="F18" s="19">
        <f aca="true" t="shared" si="2" ref="F18:F37">E18/4</f>
        <v>36.5765625</v>
      </c>
      <c r="H18" s="1">
        <f>SUM(F18:F23)</f>
        <v>359.3109375</v>
      </c>
      <c r="J18">
        <v>275</v>
      </c>
      <c r="L18" t="s">
        <v>46</v>
      </c>
      <c r="P18" s="1"/>
    </row>
    <row r="19" spans="1:16" ht="15">
      <c r="A19" s="16">
        <v>43108</v>
      </c>
      <c r="B19" s="17" t="s">
        <v>45</v>
      </c>
      <c r="C19" s="17" t="s">
        <v>47</v>
      </c>
      <c r="D19" s="17">
        <v>126</v>
      </c>
      <c r="E19" s="18">
        <f>D19/8*J2</f>
        <v>216.8775</v>
      </c>
      <c r="F19" s="19">
        <f t="shared" si="2"/>
        <v>54.219375</v>
      </c>
      <c r="L19" t="s">
        <v>48</v>
      </c>
      <c r="P19" s="1"/>
    </row>
    <row r="20" spans="1:16" ht="15">
      <c r="A20" s="16">
        <v>43108</v>
      </c>
      <c r="B20" s="17" t="s">
        <v>47</v>
      </c>
      <c r="C20" s="17" t="s">
        <v>49</v>
      </c>
      <c r="D20" s="17">
        <v>174</v>
      </c>
      <c r="E20" s="18">
        <f>D20/8*J2</f>
        <v>299.4975</v>
      </c>
      <c r="F20" s="19">
        <f t="shared" si="2"/>
        <v>74.874375</v>
      </c>
      <c r="H20" t="s">
        <v>50</v>
      </c>
      <c r="L20" t="s">
        <v>51</v>
      </c>
      <c r="P20" s="1"/>
    </row>
    <row r="21" spans="1:16" ht="15">
      <c r="A21" s="16">
        <v>43109</v>
      </c>
      <c r="B21" s="17" t="s">
        <v>49</v>
      </c>
      <c r="C21" s="17" t="s">
        <v>52</v>
      </c>
      <c r="D21" s="17">
        <v>25</v>
      </c>
      <c r="E21" s="18">
        <f>D21/8*J2</f>
        <v>43.03125</v>
      </c>
      <c r="F21" s="19">
        <f t="shared" si="2"/>
        <v>10.7578125</v>
      </c>
      <c r="H21">
        <v>155</v>
      </c>
      <c r="P21" s="1"/>
    </row>
    <row r="22" spans="1:16" ht="15">
      <c r="A22" s="16">
        <v>43109</v>
      </c>
      <c r="B22" s="17" t="s">
        <v>52</v>
      </c>
      <c r="C22" s="17" t="s">
        <v>49</v>
      </c>
      <c r="D22" s="17">
        <v>25</v>
      </c>
      <c r="E22" s="18">
        <f>D22/8*J2</f>
        <v>43.03125</v>
      </c>
      <c r="F22" s="19">
        <f t="shared" si="2"/>
        <v>10.7578125</v>
      </c>
      <c r="P22" s="1"/>
    </row>
    <row r="23" spans="1:16" ht="15">
      <c r="A23" s="16">
        <v>43110</v>
      </c>
      <c r="B23" s="17" t="s">
        <v>49</v>
      </c>
      <c r="C23" s="20" t="s">
        <v>53</v>
      </c>
      <c r="D23" s="17">
        <v>400</v>
      </c>
      <c r="E23" s="18">
        <f>D23/8*J2</f>
        <v>688.5</v>
      </c>
      <c r="F23" s="19">
        <f t="shared" si="2"/>
        <v>172.125</v>
      </c>
      <c r="H23" s="2" t="s">
        <v>54</v>
      </c>
      <c r="P23" s="1"/>
    </row>
    <row r="24" spans="1:16" ht="15">
      <c r="A24" s="16">
        <v>43110</v>
      </c>
      <c r="B24" s="20" t="s">
        <v>53</v>
      </c>
      <c r="C24" s="17" t="s">
        <v>55</v>
      </c>
      <c r="D24" s="17">
        <v>23</v>
      </c>
      <c r="E24" s="18">
        <f>D24/8*J2</f>
        <v>39.58875</v>
      </c>
      <c r="F24" s="19">
        <f t="shared" si="2"/>
        <v>9.8971875</v>
      </c>
      <c r="H24">
        <v>80</v>
      </c>
      <c r="P24" s="1"/>
    </row>
    <row r="25" spans="1:16" ht="15">
      <c r="A25" s="16">
        <v>43110</v>
      </c>
      <c r="B25" s="17" t="s">
        <v>55</v>
      </c>
      <c r="C25" s="17" t="s">
        <v>56</v>
      </c>
      <c r="D25" s="17">
        <v>44</v>
      </c>
      <c r="E25" s="18">
        <f>D25/8*J2</f>
        <v>75.735</v>
      </c>
      <c r="F25" s="19">
        <f t="shared" si="2"/>
        <v>18.93375</v>
      </c>
      <c r="P25" s="1"/>
    </row>
    <row r="26" spans="1:16" ht="15">
      <c r="A26" s="16">
        <v>43110</v>
      </c>
      <c r="B26" s="17" t="s">
        <v>56</v>
      </c>
      <c r="C26" s="17" t="s">
        <v>57</v>
      </c>
      <c r="D26" s="17">
        <v>20</v>
      </c>
      <c r="E26" s="18">
        <f>D26/8*J2</f>
        <v>34.425</v>
      </c>
      <c r="F26" s="19">
        <f t="shared" si="2"/>
        <v>8.60625</v>
      </c>
      <c r="H26" s="2" t="s">
        <v>58</v>
      </c>
      <c r="O26" s="24" t="s">
        <v>59</v>
      </c>
      <c r="P26" s="8"/>
    </row>
    <row r="27" spans="1:16" ht="15">
      <c r="A27" s="16">
        <v>43110</v>
      </c>
      <c r="B27" s="17" t="s">
        <v>57</v>
      </c>
      <c r="C27" s="17" t="s">
        <v>60</v>
      </c>
      <c r="D27" s="17">
        <v>5</v>
      </c>
      <c r="E27" s="18">
        <f>D27/8*J2</f>
        <v>8.60625</v>
      </c>
      <c r="F27" s="19">
        <f t="shared" si="2"/>
        <v>2.1515625</v>
      </c>
      <c r="H27">
        <v>286</v>
      </c>
      <c r="O27" s="11" t="s">
        <v>61</v>
      </c>
      <c r="P27" s="25" t="s">
        <v>62</v>
      </c>
    </row>
    <row r="28" spans="1:16" ht="15">
      <c r="A28" s="16">
        <v>43111</v>
      </c>
      <c r="B28" s="17" t="s">
        <v>60</v>
      </c>
      <c r="C28" s="17" t="s">
        <v>63</v>
      </c>
      <c r="D28" s="17">
        <v>13</v>
      </c>
      <c r="E28" s="18">
        <f>D28/8*J2</f>
        <v>22.37625</v>
      </c>
      <c r="F28" s="19">
        <f t="shared" si="2"/>
        <v>5.5940625</v>
      </c>
      <c r="N28" s="2"/>
      <c r="O28" s="17" t="s">
        <v>64</v>
      </c>
      <c r="P28" s="19">
        <v>286</v>
      </c>
    </row>
    <row r="29" spans="1:16" ht="15">
      <c r="A29" s="16">
        <v>43111</v>
      </c>
      <c r="B29" s="17" t="s">
        <v>63</v>
      </c>
      <c r="C29" s="17" t="s">
        <v>65</v>
      </c>
      <c r="D29" s="17">
        <v>13</v>
      </c>
      <c r="E29" s="18">
        <f>D29/8*J2</f>
        <v>22.37625</v>
      </c>
      <c r="F29" s="19">
        <f t="shared" si="2"/>
        <v>5.5940625</v>
      </c>
      <c r="N29" s="2"/>
      <c r="O29" s="17" t="s">
        <v>66</v>
      </c>
      <c r="P29" s="19">
        <v>155</v>
      </c>
    </row>
    <row r="30" spans="1:16" ht="15">
      <c r="A30" s="16">
        <v>43111</v>
      </c>
      <c r="B30" s="17" t="s">
        <v>65</v>
      </c>
      <c r="C30" s="17" t="s">
        <v>67</v>
      </c>
      <c r="D30" s="17">
        <v>2</v>
      </c>
      <c r="E30" s="18">
        <f>D30/8*J2</f>
        <v>3.4425</v>
      </c>
      <c r="F30" s="19">
        <f t="shared" si="2"/>
        <v>0.860625</v>
      </c>
      <c r="O30" s="17" t="s">
        <v>40</v>
      </c>
      <c r="P30" s="19">
        <v>360</v>
      </c>
    </row>
    <row r="31" spans="1:16" ht="15">
      <c r="A31" s="16">
        <v>43111</v>
      </c>
      <c r="B31" s="17" t="s">
        <v>67</v>
      </c>
      <c r="C31" s="17" t="s">
        <v>60</v>
      </c>
      <c r="D31" s="17">
        <v>5</v>
      </c>
      <c r="E31" s="18">
        <f>D31/8*J2</f>
        <v>8.60625</v>
      </c>
      <c r="F31" s="19">
        <f t="shared" si="2"/>
        <v>2.1515625</v>
      </c>
      <c r="O31" s="17" t="s">
        <v>68</v>
      </c>
      <c r="P31" s="19">
        <v>12</v>
      </c>
    </row>
    <row r="32" spans="1:16" ht="15">
      <c r="A32" s="16">
        <v>43112</v>
      </c>
      <c r="B32" s="17" t="s">
        <v>60</v>
      </c>
      <c r="C32" s="17" t="s">
        <v>69</v>
      </c>
      <c r="D32" s="17">
        <v>6</v>
      </c>
      <c r="E32" s="18">
        <f>D32/8*J2</f>
        <v>10.3275</v>
      </c>
      <c r="F32" s="19">
        <f t="shared" si="2"/>
        <v>2.581875</v>
      </c>
      <c r="L32" s="2"/>
      <c r="M32" s="2"/>
      <c r="O32" s="26" t="s">
        <v>70</v>
      </c>
      <c r="P32" s="27">
        <f>SUM(P28:P31)</f>
        <v>813</v>
      </c>
    </row>
    <row r="33" spans="1:16" ht="15">
      <c r="A33" s="16">
        <v>43112</v>
      </c>
      <c r="B33" s="17" t="s">
        <v>69</v>
      </c>
      <c r="C33" s="17" t="s">
        <v>60</v>
      </c>
      <c r="D33" s="17">
        <v>6</v>
      </c>
      <c r="E33" s="18">
        <f>D33/8*J2</f>
        <v>10.3275</v>
      </c>
      <c r="F33" s="19">
        <f t="shared" si="2"/>
        <v>2.581875</v>
      </c>
      <c r="P33" s="1"/>
    </row>
    <row r="34" spans="1:16" ht="15">
      <c r="A34" s="16">
        <v>43113</v>
      </c>
      <c r="B34" s="17" t="s">
        <v>60</v>
      </c>
      <c r="C34" s="17" t="s">
        <v>71</v>
      </c>
      <c r="D34" s="17">
        <v>4</v>
      </c>
      <c r="E34" s="18">
        <f>D34/8*J2</f>
        <v>6.885</v>
      </c>
      <c r="F34" s="19">
        <f t="shared" si="2"/>
        <v>1.72125</v>
      </c>
      <c r="P34" s="1"/>
    </row>
    <row r="35" spans="1:16" ht="15">
      <c r="A35" s="16">
        <v>43113</v>
      </c>
      <c r="B35" s="17" t="s">
        <v>71</v>
      </c>
      <c r="C35" s="17" t="s">
        <v>60</v>
      </c>
      <c r="D35" s="17">
        <v>4</v>
      </c>
      <c r="E35" s="18">
        <f>D35/8*J2</f>
        <v>6.885</v>
      </c>
      <c r="F35" s="19">
        <f t="shared" si="2"/>
        <v>1.72125</v>
      </c>
      <c r="P35" s="1"/>
    </row>
    <row r="36" spans="1:16" ht="15">
      <c r="A36" s="16">
        <v>43114</v>
      </c>
      <c r="B36" s="17" t="s">
        <v>60</v>
      </c>
      <c r="C36" s="17" t="s">
        <v>72</v>
      </c>
      <c r="D36" s="17">
        <v>5</v>
      </c>
      <c r="E36" s="18">
        <f>D36/8*J2</f>
        <v>8.60625</v>
      </c>
      <c r="F36" s="19">
        <f t="shared" si="2"/>
        <v>2.1515625</v>
      </c>
      <c r="O36" s="24" t="s">
        <v>73</v>
      </c>
      <c r="P36" s="8"/>
    </row>
    <row r="37" spans="1:16" ht="15">
      <c r="A37" s="16">
        <v>43114</v>
      </c>
      <c r="B37" s="17" t="s">
        <v>72</v>
      </c>
      <c r="C37" s="17" t="s">
        <v>74</v>
      </c>
      <c r="D37" s="17">
        <v>23</v>
      </c>
      <c r="E37" s="18">
        <f>D37/8*J2</f>
        <v>39.58875</v>
      </c>
      <c r="F37" s="19">
        <f t="shared" si="2"/>
        <v>9.8971875</v>
      </c>
      <c r="O37" s="11" t="s">
        <v>61</v>
      </c>
      <c r="P37" s="25" t="s">
        <v>62</v>
      </c>
    </row>
    <row r="38" spans="5:16" ht="15">
      <c r="E38" s="21"/>
      <c r="F38" s="1"/>
      <c r="O38" s="17" t="s">
        <v>75</v>
      </c>
      <c r="P38" s="19">
        <v>275</v>
      </c>
    </row>
    <row r="39" spans="5:16" ht="15">
      <c r="E39" s="4" t="s">
        <v>68</v>
      </c>
      <c r="F39" s="5"/>
      <c r="O39" s="17" t="s">
        <v>76</v>
      </c>
      <c r="P39" s="19">
        <v>80</v>
      </c>
    </row>
    <row r="40" spans="3:16" ht="15">
      <c r="C40" t="s">
        <v>77</v>
      </c>
      <c r="D40">
        <v>2</v>
      </c>
      <c r="E40" s="28">
        <v>45</v>
      </c>
      <c r="F40" s="29">
        <f>E40/4</f>
        <v>11.25</v>
      </c>
      <c r="O40" s="26" t="s">
        <v>70</v>
      </c>
      <c r="P40" s="27">
        <f>SUM(P38:P39)</f>
        <v>355</v>
      </c>
    </row>
    <row r="41" spans="5:16" ht="15">
      <c r="E41" s="21"/>
      <c r="F41" s="1"/>
      <c r="P41" s="1"/>
    </row>
    <row r="42" spans="5:16" ht="15">
      <c r="E42" s="4" t="s">
        <v>78</v>
      </c>
      <c r="F42" s="5"/>
      <c r="P42" s="1"/>
    </row>
    <row r="43" spans="5:16" ht="15">
      <c r="E43" s="28">
        <v>1680</v>
      </c>
      <c r="F43" s="29">
        <v>420</v>
      </c>
      <c r="P43" s="1"/>
    </row>
    <row r="44" spans="5:16" ht="15">
      <c r="E44" s="21"/>
      <c r="F44" s="1"/>
      <c r="O44" s="24" t="s">
        <v>73</v>
      </c>
      <c r="P44" s="8"/>
    </row>
    <row r="45" spans="5:16" ht="15">
      <c r="E45" s="21"/>
      <c r="F45" s="1"/>
      <c r="O45" s="11" t="s">
        <v>61</v>
      </c>
      <c r="P45" s="25" t="s">
        <v>62</v>
      </c>
    </row>
    <row r="46" spans="5:16" ht="15">
      <c r="E46" s="21"/>
      <c r="F46" s="1"/>
      <c r="O46" s="17" t="s">
        <v>75</v>
      </c>
      <c r="P46" s="19">
        <v>176</v>
      </c>
    </row>
    <row r="47" spans="5:16" ht="15">
      <c r="E47" s="21"/>
      <c r="F47" s="1"/>
      <c r="O47" s="17" t="s">
        <v>76</v>
      </c>
      <c r="P47" s="19">
        <v>80</v>
      </c>
    </row>
    <row r="48" spans="5:16" ht="15">
      <c r="E48" s="21"/>
      <c r="F48" s="1"/>
      <c r="O48" s="30" t="s">
        <v>79</v>
      </c>
      <c r="P48" s="31">
        <v>572</v>
      </c>
    </row>
    <row r="49" spans="5:16" ht="15">
      <c r="E49" s="21"/>
      <c r="F49" s="1"/>
      <c r="O49" s="26" t="s">
        <v>70</v>
      </c>
      <c r="P49" s="27">
        <f>SUM(P46:P48)</f>
        <v>828</v>
      </c>
    </row>
    <row r="50" spans="5:16" ht="15">
      <c r="E50" s="21"/>
      <c r="F50" s="1"/>
      <c r="P50" s="1"/>
    </row>
  </sheetData>
  <mergeCells count="8">
    <mergeCell ref="O44:P44"/>
    <mergeCell ref="E1:F1"/>
    <mergeCell ref="A2:D2"/>
    <mergeCell ref="E16:F16"/>
    <mergeCell ref="E39:F39"/>
    <mergeCell ref="E42:F42"/>
    <mergeCell ref="O36:P36"/>
    <mergeCell ref="O26:P2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F21"/>
  <sheetViews>
    <sheetView workbookViewId="0" topLeftCell="A1"/>
  </sheetViews>
  <sheetFormatPr defaultColWidth="14.421875" defaultRowHeight="15" customHeight="1"/>
  <cols>
    <col min="1" max="1" width="10.57421875" style="0" customWidth="1"/>
    <col min="2" max="2" width="11.7109375" style="0" customWidth="1"/>
    <col min="3" max="3" width="7.57421875" style="0" customWidth="1"/>
    <col min="4" max="4" width="41.00390625" style="0" customWidth="1"/>
    <col min="5" max="5" width="7.57421875" style="0" customWidth="1"/>
    <col min="6" max="6" width="9.28125" style="0" customWidth="1"/>
    <col min="7" max="13" width="7.57421875" style="0" customWidth="1"/>
    <col min="14" max="26" width="12.57421875" style="0" customWidth="1"/>
  </cols>
  <sheetData>
    <row r="1" ht="15">
      <c r="F1" s="1"/>
    </row>
    <row r="2" spans="1:6" ht="15">
      <c r="A2" s="2" t="s">
        <v>0</v>
      </c>
      <c r="F2" s="1">
        <f>SUM(F4:F38)</f>
        <v>997.5</v>
      </c>
    </row>
    <row r="3" spans="1:6" ht="15">
      <c r="A3" s="2"/>
      <c r="F3" s="1"/>
    </row>
    <row r="4" spans="1:6" ht="15">
      <c r="A4" s="3">
        <v>43100</v>
      </c>
      <c r="B4" s="2" t="s">
        <v>1</v>
      </c>
      <c r="C4" s="2" t="s">
        <v>2</v>
      </c>
      <c r="D4" s="2" t="s">
        <v>3</v>
      </c>
      <c r="E4">
        <v>550</v>
      </c>
      <c r="F4" s="1">
        <v>137.5</v>
      </c>
    </row>
    <row r="5" spans="1:6" ht="15">
      <c r="A5" s="3">
        <v>43100</v>
      </c>
      <c r="B5" s="2" t="s">
        <v>1</v>
      </c>
      <c r="C5" s="2" t="s">
        <v>4</v>
      </c>
      <c r="D5" s="2" t="s">
        <v>5</v>
      </c>
      <c r="E5">
        <v>400</v>
      </c>
      <c r="F5" s="1">
        <v>100</v>
      </c>
    </row>
    <row r="6" spans="1:6" ht="15">
      <c r="A6" s="3">
        <v>43101</v>
      </c>
      <c r="B6" s="2" t="s">
        <v>1</v>
      </c>
      <c r="C6" s="2" t="s">
        <v>6</v>
      </c>
      <c r="D6" s="2" t="s">
        <v>7</v>
      </c>
      <c r="E6">
        <v>240</v>
      </c>
      <c r="F6" s="1">
        <v>60</v>
      </c>
    </row>
    <row r="7" spans="1:6" ht="15">
      <c r="A7" s="3">
        <v>43101</v>
      </c>
      <c r="B7" s="2" t="s">
        <v>1</v>
      </c>
      <c r="C7" s="2" t="s">
        <v>2</v>
      </c>
      <c r="D7" s="2" t="s">
        <v>8</v>
      </c>
      <c r="E7">
        <v>400</v>
      </c>
      <c r="F7" s="1">
        <v>100</v>
      </c>
    </row>
    <row r="8" spans="1:6" ht="15">
      <c r="A8" s="3">
        <v>43102</v>
      </c>
      <c r="B8" s="2" t="s">
        <v>9</v>
      </c>
      <c r="C8" s="2" t="s">
        <v>6</v>
      </c>
      <c r="D8" s="2" t="s">
        <v>10</v>
      </c>
      <c r="E8">
        <v>240</v>
      </c>
      <c r="F8" s="1">
        <v>60</v>
      </c>
    </row>
    <row r="9" spans="1:6" ht="15">
      <c r="A9" s="3">
        <v>43102</v>
      </c>
      <c r="B9" s="2" t="s">
        <v>9</v>
      </c>
      <c r="C9" s="2" t="s">
        <v>2</v>
      </c>
      <c r="D9" s="2" t="s">
        <v>10</v>
      </c>
      <c r="E9">
        <v>240</v>
      </c>
      <c r="F9" s="1">
        <v>60</v>
      </c>
    </row>
    <row r="10" spans="1:6" ht="15">
      <c r="A10" s="3">
        <v>43103</v>
      </c>
      <c r="B10" s="2" t="s">
        <v>9</v>
      </c>
      <c r="C10" s="2" t="s">
        <v>6</v>
      </c>
      <c r="D10" s="2" t="s">
        <v>11</v>
      </c>
      <c r="E10">
        <v>240</v>
      </c>
      <c r="F10" s="1">
        <v>60</v>
      </c>
    </row>
    <row r="11" spans="1:6" ht="15">
      <c r="A11" s="3">
        <v>43103</v>
      </c>
      <c r="B11" s="2" t="s">
        <v>9</v>
      </c>
      <c r="C11" s="2" t="s">
        <v>2</v>
      </c>
      <c r="D11" s="2" t="s">
        <v>11</v>
      </c>
      <c r="E11">
        <v>240</v>
      </c>
      <c r="F11" s="1">
        <v>60</v>
      </c>
    </row>
    <row r="12" spans="1:6" ht="15">
      <c r="A12" s="3">
        <v>43104</v>
      </c>
      <c r="B12" s="2" t="s">
        <v>1</v>
      </c>
      <c r="C12" s="2" t="s">
        <v>6</v>
      </c>
      <c r="E12">
        <v>240</v>
      </c>
      <c r="F12" s="1">
        <v>60</v>
      </c>
    </row>
    <row r="13" spans="1:6" ht="15">
      <c r="A13" s="3">
        <v>43104</v>
      </c>
      <c r="B13" s="2" t="s">
        <v>12</v>
      </c>
      <c r="C13" s="2" t="s">
        <v>2</v>
      </c>
      <c r="E13">
        <v>240</v>
      </c>
      <c r="F13" s="1">
        <v>60</v>
      </c>
    </row>
    <row r="14" spans="1:6" ht="15">
      <c r="A14" s="3">
        <v>43105</v>
      </c>
      <c r="B14" s="2" t="s">
        <v>12</v>
      </c>
      <c r="C14" s="2" t="s">
        <v>6</v>
      </c>
      <c r="D14" s="2" t="s">
        <v>13</v>
      </c>
      <c r="E14">
        <v>240</v>
      </c>
      <c r="F14" s="1">
        <v>60</v>
      </c>
    </row>
    <row r="15" spans="1:6" ht="15">
      <c r="A15" s="3">
        <v>43105</v>
      </c>
      <c r="B15" s="2" t="s">
        <v>12</v>
      </c>
      <c r="C15" s="2" t="s">
        <v>2</v>
      </c>
      <c r="D15" s="2" t="s">
        <v>14</v>
      </c>
      <c r="E15">
        <v>240</v>
      </c>
      <c r="F15" s="1">
        <v>60</v>
      </c>
    </row>
    <row r="16" spans="1:6" ht="15">
      <c r="A16" s="3">
        <v>43106</v>
      </c>
      <c r="B16" s="2" t="s">
        <v>12</v>
      </c>
      <c r="C16" s="2" t="s">
        <v>6</v>
      </c>
      <c r="D16" s="2" t="s">
        <v>14</v>
      </c>
      <c r="E16">
        <v>240</v>
      </c>
      <c r="F16" s="1">
        <v>60</v>
      </c>
    </row>
    <row r="17" spans="1:6" ht="15">
      <c r="A17" s="3">
        <v>43106</v>
      </c>
      <c r="B17" s="2" t="s">
        <v>15</v>
      </c>
      <c r="C17" s="2" t="s">
        <v>2</v>
      </c>
      <c r="D17" s="2" t="s">
        <v>16</v>
      </c>
      <c r="E17">
        <v>240</v>
      </c>
      <c r="F17" s="1">
        <v>60</v>
      </c>
    </row>
    <row r="18" ht="15">
      <c r="F18" s="1"/>
    </row>
    <row r="19" ht="15">
      <c r="F19" s="1"/>
    </row>
    <row r="20" ht="15">
      <c r="F20" s="1"/>
    </row>
    <row r="21" ht="15">
      <c r="F21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4.421875" defaultRowHeight="15" customHeight="1"/>
  <cols>
    <col min="1" max="6" width="7.57421875" style="0" customWidth="1"/>
    <col min="7" max="26" width="12.5742187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dimension ref="A1:A1"/>
  <sheetViews>
    <sheetView workbookViewId="0" topLeftCell="A1"/>
  </sheetViews>
  <sheetFormatPr defaultColWidth="14.421875" defaultRowHeight="15" customHeight="1"/>
  <cols>
    <col min="1" max="6" width="7.57421875" style="0" customWidth="1"/>
    <col min="7" max="26" width="12.57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